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5925" activeTab="5"/>
  </bookViews>
  <sheets>
    <sheet name="ME1-1" sheetId="1" r:id="rId1"/>
    <sheet name="ME1-2" sheetId="2" r:id="rId2"/>
    <sheet name="ME1-3" sheetId="3" r:id="rId3"/>
    <sheet name="ME1-4" sheetId="4" r:id="rId4"/>
    <sheet name="ME1-7" sheetId="5" r:id="rId5"/>
    <sheet name="ME1-5" sheetId="6" r:id="rId6"/>
  </sheets>
  <definedNames/>
  <calcPr fullCalcOnLoad="1"/>
</workbook>
</file>

<file path=xl/sharedStrings.xml><?xml version="1.0" encoding="utf-8"?>
<sst xmlns="http://schemas.openxmlformats.org/spreadsheetml/2006/main" count="181" uniqueCount="87">
  <si>
    <t>n</t>
  </si>
  <si>
    <t>medias</t>
  </si>
  <si>
    <r>
      <t>s</t>
    </r>
    <r>
      <rPr>
        <vertAlign val="superscript"/>
        <sz val="11"/>
        <color indexed="8"/>
        <rFont val="Calibri"/>
        <family val="2"/>
      </rPr>
      <t>2</t>
    </r>
  </si>
  <si>
    <t>T</t>
  </si>
  <si>
    <t>g de l</t>
  </si>
  <si>
    <t>Var</t>
  </si>
  <si>
    <t>F</t>
  </si>
  <si>
    <t>p-val</t>
  </si>
  <si>
    <t>F-crit(0,05)</t>
  </si>
  <si>
    <t>E</t>
  </si>
  <si>
    <t>R</t>
  </si>
  <si>
    <t>b</t>
  </si>
  <si>
    <t>m</t>
  </si>
  <si>
    <t>a</t>
  </si>
  <si>
    <t>ANOVA</t>
  </si>
  <si>
    <t>gl</t>
  </si>
  <si>
    <t>p-valor</t>
  </si>
  <si>
    <t>F-crit</t>
  </si>
  <si>
    <t>Abonos Forestales</t>
  </si>
  <si>
    <t>Ni~nos</t>
  </si>
  <si>
    <t>Adultos</t>
  </si>
  <si>
    <t>Ancianos</t>
  </si>
  <si>
    <t>SCR</t>
  </si>
  <si>
    <t>SCE</t>
  </si>
  <si>
    <t>SCT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</si>
  <si>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</si>
  <si>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</si>
  <si>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</si>
  <si>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</si>
  <si>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</si>
  <si>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</si>
  <si>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</si>
  <si>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</si>
  <si>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</si>
  <si>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</si>
  <si>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</si>
  <si>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</si>
  <si>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</si>
  <si>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Nivel de confianza(95,0%)</t>
  </si>
  <si>
    <t>Análisis de varianza de un factor</t>
  </si>
  <si>
    <t>RESUMEN</t>
  </si>
  <si>
    <t>Grupos</t>
  </si>
  <si>
    <t>Promedio</t>
  </si>
  <si>
    <t>Varianza</t>
  </si>
  <si>
    <t>ANÁLISIS DE VARIANZA</t>
  </si>
  <si>
    <t>Origen de las variaciones</t>
  </si>
  <si>
    <t>S C</t>
  </si>
  <si>
    <t>g l</t>
  </si>
  <si>
    <t>M C</t>
  </si>
  <si>
    <t>Entre grupos</t>
  </si>
  <si>
    <t>Dentro de los grupos</t>
  </si>
  <si>
    <t>Total</t>
  </si>
  <si>
    <t>Niños</t>
  </si>
  <si>
    <t>alfa total=</t>
  </si>
  <si>
    <t>Niños - Adultos</t>
  </si>
  <si>
    <t>Niños - Ancianos</t>
  </si>
  <si>
    <t>Adultos - Ancianos</t>
  </si>
  <si>
    <t>Método de Bonferroni</t>
  </si>
  <si>
    <t>dif</t>
  </si>
  <si>
    <t>error tip.</t>
  </si>
  <si>
    <t>t crit</t>
  </si>
  <si>
    <t>t</t>
  </si>
  <si>
    <t>sig</t>
  </si>
  <si>
    <t>Bonferroni</t>
  </si>
  <si>
    <t>0'05</t>
  </si>
  <si>
    <t>b-m</t>
  </si>
  <si>
    <t>b-a</t>
  </si>
  <si>
    <t>m-a</t>
  </si>
  <si>
    <t>error tip</t>
  </si>
  <si>
    <t>inf</t>
  </si>
  <si>
    <t>sup</t>
  </si>
  <si>
    <t>Region_Este</t>
  </si>
  <si>
    <t>Region_Norte</t>
  </si>
  <si>
    <t>Region_Oeste</t>
  </si>
  <si>
    <t>Region_Sur</t>
  </si>
  <si>
    <t>SC</t>
  </si>
  <si>
    <t>F crit (0'05)</t>
  </si>
  <si>
    <t>Residuos</t>
  </si>
  <si>
    <t>Metodo_I</t>
  </si>
  <si>
    <t>Metodo_II</t>
  </si>
  <si>
    <t>Metodo_III</t>
  </si>
  <si>
    <t>F (0'05)</t>
  </si>
  <si>
    <t>s</t>
  </si>
  <si>
    <t>C</t>
  </si>
  <si>
    <t>S</t>
  </si>
  <si>
    <t>V</t>
  </si>
  <si>
    <t>F(0'05)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</si>
</sst>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2" xfId="0" applyFill="1" applyBorder="1" applyAlignment="1">
      <alignment horizontal="right" indent="1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3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5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/>
    </xf>
    <xf numFmtId="0" fontId="37" fillId="0" borderId="1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914400</xdr:colOff>
      <xdr:row>0</xdr:row>
      <xdr:rowOff>161925</xdr:rowOff>
    </xdr:from>
    <xdr:ext cx="180975" cy="266700"/>
    <xdr:sp>
      <xdr:nvSpPr>
        <xdr:cNvPr id="1" name="1 CuadroTexto"/>
        <xdr:cNvSpPr txBox="1">
          <a:spLocks noChangeArrowheads="1"/>
        </xdr:cNvSpPr>
      </xdr:nvSpPr>
      <xdr:spPr>
        <a:xfrm>
          <a:off x="914400" y="161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19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zoomScalePageLayoutView="0" workbookViewId="0" topLeftCell="A29">
      <selection activeCell="L9" sqref="L9"/>
    </sheetView>
  </sheetViews>
  <sheetFormatPr defaultColWidth="11.421875" defaultRowHeight="15"/>
  <cols>
    <col min="1" max="1" width="29.7109375" style="0" bestFit="1" customWidth="1"/>
    <col min="3" max="3" width="11.8515625" style="0" bestFit="1" customWidth="1"/>
  </cols>
  <sheetData>
    <row r="2" spans="2:4" ht="15">
      <c r="B2" t="s">
        <v>52</v>
      </c>
      <c r="C2" t="s">
        <v>20</v>
      </c>
      <c r="D2" t="s">
        <v>21</v>
      </c>
    </row>
    <row r="3" spans="2:4" ht="15">
      <c r="B3" s="10">
        <v>8.4</v>
      </c>
      <c r="C3" s="10">
        <v>8.7</v>
      </c>
      <c r="D3" s="10">
        <v>7.4</v>
      </c>
    </row>
    <row r="4" spans="2:4" ht="15">
      <c r="B4" s="10">
        <v>7.6</v>
      </c>
      <c r="C4" s="10">
        <v>8.1</v>
      </c>
      <c r="D4" s="10">
        <v>7.8</v>
      </c>
    </row>
    <row r="5" spans="2:4" ht="15">
      <c r="B5" s="10">
        <v>7.9</v>
      </c>
      <c r="C5" s="10">
        <v>8.5</v>
      </c>
      <c r="D5" s="10">
        <v>7.3</v>
      </c>
    </row>
    <row r="6" spans="2:4" ht="15">
      <c r="B6" s="10">
        <v>8</v>
      </c>
      <c r="C6" s="10">
        <v>8.2</v>
      </c>
      <c r="D6" s="10">
        <v>7.6</v>
      </c>
    </row>
    <row r="7" spans="2:5" ht="15">
      <c r="B7" s="11">
        <v>8.1</v>
      </c>
      <c r="C7" s="11">
        <v>8</v>
      </c>
      <c r="D7" s="11">
        <v>8</v>
      </c>
      <c r="E7" s="12"/>
    </row>
    <row r="8" spans="2:5" ht="15">
      <c r="B8" s="1">
        <f>AVERAGE(B3:B7)</f>
        <v>8</v>
      </c>
      <c r="C8" s="1">
        <f>AVERAGE(C3:C7)</f>
        <v>8.3</v>
      </c>
      <c r="D8" s="1">
        <f>AVERAGE(D3:D7)</f>
        <v>7.62</v>
      </c>
      <c r="E8" s="1">
        <f>AVERAGE(B8:D8)</f>
        <v>7.973333333333334</v>
      </c>
    </row>
    <row r="10" spans="2:4" ht="15">
      <c r="B10" s="2">
        <f aca="true" t="shared" si="0" ref="B10:D14">B3-B$8</f>
        <v>0.40000000000000036</v>
      </c>
      <c r="C10" s="2">
        <f t="shared" si="0"/>
        <v>0.3999999999999986</v>
      </c>
      <c r="D10" s="2">
        <f t="shared" si="0"/>
        <v>-0.21999999999999975</v>
      </c>
    </row>
    <row r="11" spans="2:4" ht="15">
      <c r="B11" s="2">
        <f t="shared" si="0"/>
        <v>-0.40000000000000036</v>
      </c>
      <c r="C11" s="2">
        <f t="shared" si="0"/>
        <v>-0.20000000000000107</v>
      </c>
      <c r="D11" s="2">
        <f t="shared" si="0"/>
        <v>0.17999999999999972</v>
      </c>
    </row>
    <row r="12" spans="2:4" ht="15">
      <c r="B12" s="2">
        <f t="shared" si="0"/>
        <v>-0.09999999999999964</v>
      </c>
      <c r="C12" s="2">
        <f t="shared" si="0"/>
        <v>0.1999999999999993</v>
      </c>
      <c r="D12" s="2">
        <f t="shared" si="0"/>
        <v>-0.3200000000000003</v>
      </c>
    </row>
    <row r="13" spans="2:4" ht="15">
      <c r="B13" s="2">
        <f t="shared" si="0"/>
        <v>0</v>
      </c>
      <c r="C13" s="2">
        <f t="shared" si="0"/>
        <v>-0.10000000000000142</v>
      </c>
      <c r="D13" s="2">
        <f t="shared" si="0"/>
        <v>-0.020000000000000462</v>
      </c>
    </row>
    <row r="14" spans="2:6" ht="15">
      <c r="B14" s="34">
        <f t="shared" si="0"/>
        <v>0.09999999999999964</v>
      </c>
      <c r="C14" s="34">
        <f t="shared" si="0"/>
        <v>-0.3000000000000007</v>
      </c>
      <c r="D14" s="34">
        <f t="shared" si="0"/>
        <v>0.3799999999999999</v>
      </c>
      <c r="E14" s="13" t="s">
        <v>22</v>
      </c>
      <c r="F14" s="14" t="s">
        <v>5</v>
      </c>
    </row>
    <row r="15" spans="5:6" ht="15">
      <c r="E15">
        <f>SUMSQ(B10:D14)</f>
        <v>1.008</v>
      </c>
      <c r="F15">
        <f>E15/12</f>
        <v>0.084</v>
      </c>
    </row>
    <row r="16" spans="2:9" ht="15">
      <c r="B16" s="12"/>
      <c r="C16" s="12"/>
      <c r="D16" s="12"/>
      <c r="E16" s="13" t="s">
        <v>23</v>
      </c>
      <c r="F16" s="13" t="s">
        <v>5</v>
      </c>
      <c r="G16" s="13" t="s">
        <v>6</v>
      </c>
      <c r="H16" s="13" t="s">
        <v>7</v>
      </c>
      <c r="I16" s="15" t="s">
        <v>17</v>
      </c>
    </row>
    <row r="17" spans="2:9" ht="15">
      <c r="B17" s="16">
        <f>B8-$E8</f>
        <v>0.026666666666666394</v>
      </c>
      <c r="C17" s="16">
        <f>C8-$E8</f>
        <v>0.3266666666666671</v>
      </c>
      <c r="D17" s="16">
        <f>D8-$E8</f>
        <v>-0.3533333333333335</v>
      </c>
      <c r="E17" s="16">
        <f>5*SUMSQ(B17:D17)</f>
        <v>1.1613333333333353</v>
      </c>
      <c r="F17" s="1">
        <f>E17/2</f>
        <v>0.5806666666666677</v>
      </c>
      <c r="G17" s="1">
        <f>F17/F15</f>
        <v>6.9126984126984246</v>
      </c>
      <c r="H17" s="9">
        <f>FDIST(G17,2,12)</f>
        <v>0.010064807092881099</v>
      </c>
      <c r="I17" s="1">
        <f>FINV(0.05,2,12)</f>
        <v>3.8852938347033836</v>
      </c>
    </row>
    <row r="19" spans="2:4" ht="15">
      <c r="B19" s="1">
        <f aca="true" t="shared" si="1" ref="B19:D23">B3-$E$8</f>
        <v>0.42666666666666675</v>
      </c>
      <c r="C19" s="1">
        <f t="shared" si="1"/>
        <v>0.7266666666666657</v>
      </c>
      <c r="D19" s="1">
        <f t="shared" si="1"/>
        <v>-0.5733333333333333</v>
      </c>
    </row>
    <row r="20" spans="2:4" ht="15">
      <c r="B20" s="1">
        <f t="shared" si="1"/>
        <v>-0.37333333333333396</v>
      </c>
      <c r="C20" s="1">
        <f t="shared" si="1"/>
        <v>0.12666666666666604</v>
      </c>
      <c r="D20" s="1">
        <f t="shared" si="1"/>
        <v>-0.17333333333333378</v>
      </c>
    </row>
    <row r="21" spans="2:4" ht="15">
      <c r="B21" s="1">
        <f t="shared" si="1"/>
        <v>-0.07333333333333325</v>
      </c>
      <c r="C21" s="1">
        <f t="shared" si="1"/>
        <v>0.5266666666666664</v>
      </c>
      <c r="D21" s="1">
        <f t="shared" si="1"/>
        <v>-0.6733333333333338</v>
      </c>
    </row>
    <row r="22" spans="2:4" ht="15">
      <c r="B22" s="1">
        <f t="shared" si="1"/>
        <v>0.026666666666666394</v>
      </c>
      <c r="C22" s="1">
        <f t="shared" si="1"/>
        <v>0.22666666666666568</v>
      </c>
      <c r="D22" s="1">
        <f t="shared" si="1"/>
        <v>-0.37333333333333396</v>
      </c>
    </row>
    <row r="23" spans="2:5" ht="15">
      <c r="B23" s="17">
        <f t="shared" si="1"/>
        <v>0.12666666666666604</v>
      </c>
      <c r="C23" s="17">
        <f t="shared" si="1"/>
        <v>0.026666666666666394</v>
      </c>
      <c r="D23" s="17">
        <f t="shared" si="1"/>
        <v>0.026666666666666394</v>
      </c>
      <c r="E23" s="13" t="s">
        <v>24</v>
      </c>
    </row>
    <row r="24" ht="15">
      <c r="E24" s="1">
        <f>SUMSQ(B19:D23)</f>
        <v>2.169333333333332</v>
      </c>
    </row>
    <row r="26" ht="15.75" thickBot="1"/>
    <row r="27" spans="2:5" ht="15">
      <c r="B27" s="18" t="s">
        <v>52</v>
      </c>
      <c r="C27" s="18" t="s">
        <v>20</v>
      </c>
      <c r="D27" s="18" t="s">
        <v>21</v>
      </c>
      <c r="E27" s="18"/>
    </row>
    <row r="28" spans="1:4" ht="15">
      <c r="A28" s="19"/>
      <c r="B28" s="19"/>
      <c r="C28" s="19"/>
      <c r="D28" s="19"/>
    </row>
    <row r="29" spans="1:4" ht="15">
      <c r="A29" s="19" t="s">
        <v>25</v>
      </c>
      <c r="B29" s="19">
        <v>8</v>
      </c>
      <c r="C29" s="19">
        <v>8.3</v>
      </c>
      <c r="D29" s="19">
        <v>7.62</v>
      </c>
    </row>
    <row r="30" spans="1:4" ht="15">
      <c r="A30" s="19" t="s">
        <v>26</v>
      </c>
      <c r="B30" s="20">
        <v>0.13038404810404816</v>
      </c>
      <c r="C30" s="20">
        <v>0.13038404810404816</v>
      </c>
      <c r="D30" s="20">
        <v>0.128062484748652</v>
      </c>
    </row>
    <row r="31" spans="1:4" ht="15">
      <c r="A31" s="19" t="s">
        <v>27</v>
      </c>
      <c r="B31" s="20">
        <v>8</v>
      </c>
      <c r="C31" s="20">
        <v>8.2</v>
      </c>
      <c r="D31" s="20">
        <v>7.6</v>
      </c>
    </row>
    <row r="32" spans="1:4" ht="15">
      <c r="A32" s="19" t="s">
        <v>28</v>
      </c>
      <c r="B32" s="19" t="e">
        <v>#N/A</v>
      </c>
      <c r="C32" s="19" t="e">
        <v>#N/A</v>
      </c>
      <c r="D32" s="19" t="e">
        <v>#N/A</v>
      </c>
    </row>
    <row r="33" spans="1:4" ht="15">
      <c r="A33" s="19" t="s">
        <v>29</v>
      </c>
      <c r="B33" s="20">
        <v>0.2915475947422543</v>
      </c>
      <c r="C33" s="20">
        <v>0.2915475947422543</v>
      </c>
      <c r="D33" s="20">
        <v>0.28635642126551597</v>
      </c>
    </row>
    <row r="34" spans="1:4" ht="15">
      <c r="A34" s="19" t="s">
        <v>30</v>
      </c>
      <c r="B34" s="20">
        <v>0.08499999999999375</v>
      </c>
      <c r="C34" s="20">
        <v>0.08499999999999375</v>
      </c>
      <c r="D34" s="20">
        <v>0.08199999999999363</v>
      </c>
    </row>
    <row r="35" spans="1:4" ht="15">
      <c r="A35" s="19" t="s">
        <v>31</v>
      </c>
      <c r="B35" s="20">
        <v>0.8927335640138487</v>
      </c>
      <c r="C35" s="20">
        <v>-1.5986159169550502</v>
      </c>
      <c r="D35" s="20">
        <v>-1.5437239738250987</v>
      </c>
    </row>
    <row r="36" spans="1:4" ht="15">
      <c r="A36" s="19" t="s">
        <v>32</v>
      </c>
      <c r="B36" s="20">
        <v>0</v>
      </c>
      <c r="C36" s="20">
        <v>0.6052891240323662</v>
      </c>
      <c r="D36" s="20">
        <v>0.30662793472810534</v>
      </c>
    </row>
    <row r="37" spans="1:4" ht="15">
      <c r="A37" s="19" t="s">
        <v>33</v>
      </c>
      <c r="B37" s="19">
        <v>0.8000000000000007</v>
      </c>
      <c r="C37" s="19">
        <v>0.6999999999999993</v>
      </c>
      <c r="D37" s="19">
        <v>0.7000000000000002</v>
      </c>
    </row>
    <row r="38" spans="1:4" ht="15">
      <c r="A38" s="19" t="s">
        <v>34</v>
      </c>
      <c r="B38" s="19">
        <v>7.6</v>
      </c>
      <c r="C38" s="19">
        <v>8</v>
      </c>
      <c r="D38" s="19">
        <v>7.3</v>
      </c>
    </row>
    <row r="39" spans="1:4" ht="15">
      <c r="A39" s="19" t="s">
        <v>35</v>
      </c>
      <c r="B39" s="19">
        <v>8.4</v>
      </c>
      <c r="C39" s="19">
        <v>8.7</v>
      </c>
      <c r="D39" s="19">
        <v>8</v>
      </c>
    </row>
    <row r="40" spans="1:4" ht="15">
      <c r="A40" s="19" t="s">
        <v>36</v>
      </c>
      <c r="B40" s="19">
        <v>40</v>
      </c>
      <c r="C40" s="19">
        <v>41.5</v>
      </c>
      <c r="D40" s="19">
        <v>38.1</v>
      </c>
    </row>
    <row r="41" spans="1:4" ht="15">
      <c r="A41" s="19" t="s">
        <v>37</v>
      </c>
      <c r="B41" s="19">
        <v>5</v>
      </c>
      <c r="C41" s="19">
        <v>5</v>
      </c>
      <c r="D41" s="19">
        <v>5</v>
      </c>
    </row>
    <row r="42" spans="1:4" ht="15.75" thickBot="1">
      <c r="A42" s="21" t="s">
        <v>38</v>
      </c>
      <c r="B42" s="22">
        <v>0.3620041521342802</v>
      </c>
      <c r="C42" s="22">
        <v>0.3620041521342802</v>
      </c>
      <c r="D42" s="22">
        <v>0.35555845892014154</v>
      </c>
    </row>
    <row r="44" ht="15">
      <c r="A44" t="s">
        <v>39</v>
      </c>
    </row>
    <row r="46" ht="15.75" thickBot="1">
      <c r="A46" t="s">
        <v>40</v>
      </c>
    </row>
    <row r="47" spans="1:5" ht="15">
      <c r="A47" s="18" t="s">
        <v>41</v>
      </c>
      <c r="B47" s="18" t="s">
        <v>37</v>
      </c>
      <c r="C47" s="18" t="s">
        <v>36</v>
      </c>
      <c r="D47" s="18" t="s">
        <v>42</v>
      </c>
      <c r="E47" s="18" t="s">
        <v>43</v>
      </c>
    </row>
    <row r="48" spans="1:5" ht="15">
      <c r="A48" s="19" t="s">
        <v>19</v>
      </c>
      <c r="B48" s="19">
        <v>5</v>
      </c>
      <c r="C48" s="19">
        <v>40</v>
      </c>
      <c r="D48" s="19">
        <v>8</v>
      </c>
      <c r="E48" s="19">
        <v>0.08499999999999375</v>
      </c>
    </row>
    <row r="49" spans="1:5" ht="15">
      <c r="A49" s="19" t="s">
        <v>20</v>
      </c>
      <c r="B49" s="19">
        <v>5</v>
      </c>
      <c r="C49" s="19">
        <v>41.5</v>
      </c>
      <c r="D49" s="19">
        <v>8.3</v>
      </c>
      <c r="E49" s="19">
        <v>0.08499999999999375</v>
      </c>
    </row>
    <row r="50" spans="1:5" ht="15.75" thickBot="1">
      <c r="A50" s="21" t="s">
        <v>21</v>
      </c>
      <c r="B50" s="21">
        <v>5</v>
      </c>
      <c r="C50" s="21">
        <v>38.1</v>
      </c>
      <c r="D50" s="21">
        <v>7.62</v>
      </c>
      <c r="E50" s="21">
        <v>0.08199999999999363</v>
      </c>
    </row>
    <row r="53" ht="15.75" thickBot="1">
      <c r="A53" t="s">
        <v>44</v>
      </c>
    </row>
    <row r="54" spans="1:7" ht="15">
      <c r="A54" s="18" t="s">
        <v>45</v>
      </c>
      <c r="B54" s="18" t="s">
        <v>46</v>
      </c>
      <c r="C54" s="18" t="s">
        <v>47</v>
      </c>
      <c r="D54" s="18" t="s">
        <v>48</v>
      </c>
      <c r="E54" s="18" t="s">
        <v>6</v>
      </c>
      <c r="F54" s="18" t="s">
        <v>7</v>
      </c>
      <c r="G54" s="18" t="s">
        <v>17</v>
      </c>
    </row>
    <row r="55" spans="1:7" ht="15">
      <c r="A55" s="19" t="s">
        <v>49</v>
      </c>
      <c r="B55" s="20">
        <v>1.1613333333333324</v>
      </c>
      <c r="C55" s="19">
        <v>2</v>
      </c>
      <c r="D55" s="20">
        <v>0.5806666666666662</v>
      </c>
      <c r="E55" s="20">
        <v>6.912698412698407</v>
      </c>
      <c r="F55" s="23">
        <v>0.010064807092881182</v>
      </c>
      <c r="G55" s="20">
        <v>3.8852938347033836</v>
      </c>
    </row>
    <row r="56" spans="1:7" ht="15">
      <c r="A56" s="19" t="s">
        <v>50</v>
      </c>
      <c r="B56" s="20">
        <v>1.008</v>
      </c>
      <c r="C56" s="19">
        <v>12</v>
      </c>
      <c r="D56" s="24">
        <v>0.084</v>
      </c>
      <c r="E56" s="20"/>
      <c r="F56" s="20"/>
      <c r="G56" s="20"/>
    </row>
    <row r="57" spans="1:7" ht="15">
      <c r="A57" s="19"/>
      <c r="B57" s="20"/>
      <c r="C57" s="19"/>
      <c r="D57" s="19"/>
      <c r="E57" s="19"/>
      <c r="F57" s="19"/>
      <c r="G57" s="19"/>
    </row>
    <row r="58" spans="1:7" ht="15.75" thickBot="1">
      <c r="A58" s="21" t="s">
        <v>51</v>
      </c>
      <c r="B58" s="22">
        <v>2.1693333333333324</v>
      </c>
      <c r="C58" s="21">
        <v>14</v>
      </c>
      <c r="D58" s="21"/>
      <c r="E58" s="21"/>
      <c r="F58" s="21"/>
      <c r="G58" s="21"/>
    </row>
    <row r="61" spans="1:4" ht="15">
      <c r="A61" s="26" t="s">
        <v>57</v>
      </c>
      <c r="B61" s="26"/>
      <c r="C61" t="s">
        <v>53</v>
      </c>
      <c r="D61" s="25">
        <v>0.05</v>
      </c>
    </row>
    <row r="62" spans="2:6" ht="15">
      <c r="B62" t="s">
        <v>58</v>
      </c>
      <c r="C62" t="s">
        <v>59</v>
      </c>
      <c r="D62" t="s">
        <v>60</v>
      </c>
      <c r="E62" t="s">
        <v>61</v>
      </c>
      <c r="F62" t="s">
        <v>62</v>
      </c>
    </row>
    <row r="63" spans="1:8" ht="15">
      <c r="A63" t="s">
        <v>54</v>
      </c>
      <c r="B63">
        <f>D48-D49</f>
        <v>-0.3000000000000007</v>
      </c>
      <c r="C63">
        <f>SQRT(D56*2/5)</f>
        <v>0.18330302779823363</v>
      </c>
      <c r="D63">
        <f>TINV(0.05/3,12)</f>
        <v>2.779473101127354</v>
      </c>
      <c r="E63">
        <f>ABS(B63/C63)</f>
        <v>1.6366341767699466</v>
      </c>
      <c r="F63">
        <f>TDIST(E63,12,2)*3</f>
        <v>0.38293643968563923</v>
      </c>
      <c r="G63">
        <f>B63-C63*D63</f>
        <v>-0.8094858351203906</v>
      </c>
      <c r="H63">
        <f>B63+C63*D63</f>
        <v>0.2094858351203892</v>
      </c>
    </row>
    <row r="64" spans="1:8" ht="15">
      <c r="A64" t="s">
        <v>55</v>
      </c>
      <c r="B64">
        <f>D48-D50</f>
        <v>0.3799999999999999</v>
      </c>
      <c r="C64">
        <f>SQRT(D56*2/5)</f>
        <v>0.18330302779823363</v>
      </c>
      <c r="D64">
        <f>TINV(0.05/3,12)</f>
        <v>2.779473101127354</v>
      </c>
      <c r="E64">
        <f>ABS(B64/C64)</f>
        <v>2.073069957241927</v>
      </c>
      <c r="F64">
        <f>TDIST(E64,12,2)*3</f>
        <v>0.1810774585622011</v>
      </c>
      <c r="G64">
        <f>B64-C64*D64</f>
        <v>-0.12948583512039002</v>
      </c>
      <c r="H64">
        <f>B64+C64*D64</f>
        <v>0.8894858351203898</v>
      </c>
    </row>
    <row r="65" spans="1:8" ht="15">
      <c r="A65" t="s">
        <v>56</v>
      </c>
      <c r="B65">
        <f>D49-D50</f>
        <v>0.6800000000000006</v>
      </c>
      <c r="C65">
        <f>SQRT(D56*2/5)</f>
        <v>0.18330302779823363</v>
      </c>
      <c r="D65">
        <f>TINV(0.05/3,12)</f>
        <v>2.779473101127354</v>
      </c>
      <c r="E65">
        <f>ABS(B65/C65)</f>
        <v>3.7097041340118735</v>
      </c>
      <c r="F65">
        <f>TDIST(E65,12,2)*3</f>
        <v>0.008947263913796818</v>
      </c>
      <c r="G65">
        <f>B65-C65*D65</f>
        <v>0.17051416487961069</v>
      </c>
      <c r="H65">
        <f>B65+C65*D65</f>
        <v>1.1894858351203905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38"/>
  <sheetViews>
    <sheetView zoomScalePageLayoutView="0" workbookViewId="0" topLeftCell="A23">
      <selection activeCell="C41" sqref="C41"/>
    </sheetView>
  </sheetViews>
  <sheetFormatPr defaultColWidth="11.421875" defaultRowHeight="15"/>
  <cols>
    <col min="1" max="1" width="29.7109375" style="0" bestFit="1" customWidth="1"/>
  </cols>
  <sheetData>
    <row r="7" spans="2:5" ht="15">
      <c r="B7" t="s">
        <v>71</v>
      </c>
      <c r="C7" t="s">
        <v>72</v>
      </c>
      <c r="D7" t="s">
        <v>73</v>
      </c>
      <c r="E7" s="4" t="s">
        <v>74</v>
      </c>
    </row>
    <row r="8" spans="2:5" ht="15">
      <c r="B8" s="10">
        <v>10.4</v>
      </c>
      <c r="C8" s="10">
        <v>12.8</v>
      </c>
      <c r="D8" s="10">
        <v>11.2</v>
      </c>
      <c r="E8" s="30">
        <v>13.9</v>
      </c>
    </row>
    <row r="9" spans="2:5" ht="15">
      <c r="B9" s="10">
        <v>12.8</v>
      </c>
      <c r="C9" s="10">
        <v>14.2</v>
      </c>
      <c r="D9" s="10">
        <v>9.8</v>
      </c>
      <c r="E9" s="30">
        <v>14.2</v>
      </c>
    </row>
    <row r="10" spans="2:5" ht="15">
      <c r="B10" s="10">
        <v>15.6</v>
      </c>
      <c r="C10" s="10">
        <v>16.3</v>
      </c>
      <c r="D10" s="10">
        <v>10.7</v>
      </c>
      <c r="E10" s="30">
        <v>12.8</v>
      </c>
    </row>
    <row r="11" spans="2:5" ht="15">
      <c r="B11" s="10">
        <v>9.2</v>
      </c>
      <c r="C11" s="10">
        <v>10.1</v>
      </c>
      <c r="D11" s="10">
        <v>6.3</v>
      </c>
      <c r="E11" s="30">
        <v>15</v>
      </c>
    </row>
    <row r="12" spans="2:6" ht="15">
      <c r="B12" s="11">
        <v>8.7</v>
      </c>
      <c r="C12" s="11">
        <v>12</v>
      </c>
      <c r="D12" s="11">
        <v>12.4</v>
      </c>
      <c r="E12" s="31">
        <v>13.7</v>
      </c>
      <c r="F12" s="28"/>
    </row>
    <row r="13" spans="2:6" ht="15">
      <c r="B13">
        <f>AVERAGE(B8:B12)</f>
        <v>11.34</v>
      </c>
      <c r="C13">
        <f>AVERAGE(C8:C12)</f>
        <v>13.080000000000002</v>
      </c>
      <c r="D13">
        <f>AVERAGE(D8:D12)</f>
        <v>10.08</v>
      </c>
      <c r="E13" s="4">
        <f>AVERAGE(E8:E12)</f>
        <v>13.920000000000002</v>
      </c>
      <c r="F13" s="29">
        <f>AVERAGE(B8:E12)</f>
        <v>12.105</v>
      </c>
    </row>
    <row r="15" ht="15">
      <c r="A15" t="s">
        <v>39</v>
      </c>
    </row>
    <row r="17" ht="15.75" thickBot="1">
      <c r="A17" t="s">
        <v>40</v>
      </c>
    </row>
    <row r="18" spans="1:5" ht="15">
      <c r="A18" s="18" t="s">
        <v>41</v>
      </c>
      <c r="B18" s="18" t="s">
        <v>37</v>
      </c>
      <c r="C18" s="18" t="s">
        <v>36</v>
      </c>
      <c r="D18" s="18" t="s">
        <v>42</v>
      </c>
      <c r="E18" s="18" t="s">
        <v>43</v>
      </c>
    </row>
    <row r="19" spans="1:5" ht="15">
      <c r="A19" s="19" t="s">
        <v>71</v>
      </c>
      <c r="B19" s="19">
        <v>5</v>
      </c>
      <c r="C19" s="19">
        <v>56.7</v>
      </c>
      <c r="D19" s="19">
        <v>11.34</v>
      </c>
      <c r="E19" s="19">
        <v>8.177999999999969</v>
      </c>
    </row>
    <row r="20" spans="1:5" ht="15">
      <c r="A20" s="19" t="s">
        <v>72</v>
      </c>
      <c r="B20" s="19">
        <v>5</v>
      </c>
      <c r="C20" s="19">
        <v>65.4</v>
      </c>
      <c r="D20" s="19">
        <v>13.080000000000002</v>
      </c>
      <c r="E20" s="19">
        <v>5.436999999999983</v>
      </c>
    </row>
    <row r="21" spans="1:5" ht="15">
      <c r="A21" s="19" t="s">
        <v>73</v>
      </c>
      <c r="B21" s="19">
        <v>5</v>
      </c>
      <c r="C21" s="19">
        <v>50.4</v>
      </c>
      <c r="D21" s="19">
        <v>10.08</v>
      </c>
      <c r="E21" s="19">
        <v>5.347000000000023</v>
      </c>
    </row>
    <row r="22" spans="1:5" ht="15.75" thickBot="1">
      <c r="A22" s="21" t="s">
        <v>74</v>
      </c>
      <c r="B22" s="21">
        <v>5</v>
      </c>
      <c r="C22" s="21">
        <v>69.60000000000001</v>
      </c>
      <c r="D22" s="21">
        <v>13.920000000000002</v>
      </c>
      <c r="E22" s="21">
        <v>0.636999999999972</v>
      </c>
    </row>
    <row r="25" ht="15.75" thickBot="1">
      <c r="A25" t="s">
        <v>44</v>
      </c>
    </row>
    <row r="26" spans="1:7" ht="15">
      <c r="A26" s="18" t="s">
        <v>45</v>
      </c>
      <c r="B26" s="18" t="s">
        <v>75</v>
      </c>
      <c r="C26" s="18" t="s">
        <v>15</v>
      </c>
      <c r="D26" s="18" t="s">
        <v>5</v>
      </c>
      <c r="E26" s="18" t="s">
        <v>6</v>
      </c>
      <c r="F26" s="18" t="s">
        <v>7</v>
      </c>
      <c r="G26" s="18" t="s">
        <v>76</v>
      </c>
    </row>
    <row r="27" spans="1:7" ht="15">
      <c r="A27" s="19" t="s">
        <v>49</v>
      </c>
      <c r="B27" s="32">
        <v>44.65349999999998</v>
      </c>
      <c r="C27" s="19">
        <v>3</v>
      </c>
      <c r="D27" s="32">
        <v>14.884499999999994</v>
      </c>
      <c r="E27" s="32">
        <v>3.0378080514311936</v>
      </c>
      <c r="F27" s="23">
        <v>0.059535420570563456</v>
      </c>
      <c r="G27" s="32">
        <v>3.238871522361091</v>
      </c>
    </row>
    <row r="28" spans="1:7" ht="15">
      <c r="A28" s="19" t="s">
        <v>50</v>
      </c>
      <c r="B28" s="32">
        <v>78.39600000000002</v>
      </c>
      <c r="C28" s="19">
        <v>16</v>
      </c>
      <c r="D28" s="32">
        <v>4.899750000000001</v>
      </c>
      <c r="E28" s="32"/>
      <c r="F28" s="19"/>
      <c r="G28" s="19"/>
    </row>
    <row r="29" spans="1:7" ht="15">
      <c r="A29" s="19"/>
      <c r="B29" s="32"/>
      <c r="C29" s="19"/>
      <c r="D29" s="19"/>
      <c r="E29" s="19"/>
      <c r="F29" s="19"/>
      <c r="G29" s="19"/>
    </row>
    <row r="30" spans="1:7" ht="15.75" thickBot="1">
      <c r="A30" s="21" t="s">
        <v>51</v>
      </c>
      <c r="B30" s="33">
        <v>123.0495</v>
      </c>
      <c r="C30" s="21">
        <v>19</v>
      </c>
      <c r="D30" s="21"/>
      <c r="E30" s="21"/>
      <c r="F30" s="21"/>
      <c r="G30" s="21"/>
    </row>
    <row r="33" spans="1:5" ht="15">
      <c r="A33" t="s">
        <v>77</v>
      </c>
      <c r="B33" t="s">
        <v>71</v>
      </c>
      <c r="C33" t="s">
        <v>72</v>
      </c>
      <c r="D33" t="s">
        <v>73</v>
      </c>
      <c r="E33" s="4" t="s">
        <v>74</v>
      </c>
    </row>
    <row r="34" spans="2:5" ht="15">
      <c r="B34" s="2">
        <f>B8-B$13</f>
        <v>-0.9399999999999995</v>
      </c>
      <c r="C34" s="2">
        <f>C8-C$13</f>
        <v>-0.28000000000000114</v>
      </c>
      <c r="D34" s="2">
        <f>D8-D$13</f>
        <v>1.1199999999999992</v>
      </c>
      <c r="E34" s="2">
        <f>E8-E$13</f>
        <v>-0.02000000000000135</v>
      </c>
    </row>
    <row r="35" spans="2:5" ht="15">
      <c r="B35" s="2">
        <f>B9-B$13</f>
        <v>1.4600000000000009</v>
      </c>
      <c r="C35" s="2">
        <f>C9-C$13</f>
        <v>1.1199999999999974</v>
      </c>
      <c r="D35" s="2">
        <f>D9-D$13</f>
        <v>-0.27999999999999936</v>
      </c>
      <c r="E35" s="2">
        <f>E9-E$13</f>
        <v>0.2799999999999976</v>
      </c>
    </row>
    <row r="36" spans="2:5" ht="15">
      <c r="B36" s="2">
        <f>B10-B$13</f>
        <v>4.26</v>
      </c>
      <c r="C36" s="2">
        <f>C10-C$13</f>
        <v>3.219999999999999</v>
      </c>
      <c r="D36" s="2">
        <f>D10-D$13</f>
        <v>0.6199999999999992</v>
      </c>
      <c r="E36" s="2">
        <f>E10-E$13</f>
        <v>-1.120000000000001</v>
      </c>
    </row>
    <row r="37" spans="2:5" ht="15">
      <c r="B37" s="2">
        <f>B11-B$13</f>
        <v>-2.1400000000000006</v>
      </c>
      <c r="C37" s="2">
        <f>C11-C$13</f>
        <v>-2.980000000000002</v>
      </c>
      <c r="D37" s="2">
        <f>D11-D$13</f>
        <v>-3.7800000000000002</v>
      </c>
      <c r="E37" s="2">
        <f>E11-E$13</f>
        <v>1.0799999999999983</v>
      </c>
    </row>
    <row r="38" spans="2:5" ht="15">
      <c r="B38" s="2">
        <f>B12-B$13</f>
        <v>-2.6400000000000006</v>
      </c>
      <c r="C38" s="2">
        <f>C12-C$13</f>
        <v>-1.0800000000000018</v>
      </c>
      <c r="D38" s="2">
        <f>D12-D$13</f>
        <v>2.3200000000000003</v>
      </c>
      <c r="E38" s="2">
        <f>E12-E$13</f>
        <v>-0.22000000000000242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11.421875" defaultRowHeight="15"/>
  <cols>
    <col min="9" max="9" width="12.00390625" style="0" bestFit="1" customWidth="1"/>
  </cols>
  <sheetData>
    <row r="1" ht="44.25" customHeight="1">
      <c r="B1" t="s">
        <v>18</v>
      </c>
    </row>
    <row r="2" spans="2:5" ht="15">
      <c r="B2">
        <v>1</v>
      </c>
      <c r="C2">
        <v>2</v>
      </c>
      <c r="D2">
        <v>3</v>
      </c>
      <c r="E2" t="s">
        <v>3</v>
      </c>
    </row>
    <row r="3" spans="1:5" ht="15">
      <c r="A3" t="s">
        <v>0</v>
      </c>
      <c r="B3">
        <v>20</v>
      </c>
      <c r="C3">
        <v>20</v>
      </c>
      <c r="D3">
        <v>20</v>
      </c>
      <c r="E3">
        <v>60</v>
      </c>
    </row>
    <row r="4" spans="1:5" ht="15">
      <c r="A4" t="s">
        <v>1</v>
      </c>
      <c r="B4" s="2">
        <v>6.57</v>
      </c>
      <c r="C4" s="2">
        <v>5.3</v>
      </c>
      <c r="D4" s="2">
        <v>3.2</v>
      </c>
      <c r="E4" s="1">
        <f>AVERAGE(B4:D4)</f>
        <v>5.023333333333333</v>
      </c>
    </row>
    <row r="5" spans="1:5" ht="17.25">
      <c r="A5" t="s">
        <v>2</v>
      </c>
      <c r="B5" s="2">
        <v>0.7</v>
      </c>
      <c r="C5" s="2">
        <v>0.65</v>
      </c>
      <c r="D5" s="2">
        <v>0.5</v>
      </c>
      <c r="E5" s="2">
        <f>AVERAGE(B5:D5)</f>
        <v>0.6166666666666667</v>
      </c>
    </row>
    <row r="7" spans="6:10" ht="15">
      <c r="F7" t="s">
        <v>4</v>
      </c>
      <c r="G7" t="s">
        <v>5</v>
      </c>
      <c r="H7" t="s">
        <v>6</v>
      </c>
      <c r="I7" t="s">
        <v>7</v>
      </c>
      <c r="J7" t="s">
        <v>8</v>
      </c>
    </row>
    <row r="8" spans="5:10" ht="15">
      <c r="E8" t="s">
        <v>9</v>
      </c>
      <c r="F8">
        <v>2</v>
      </c>
      <c r="G8" s="2">
        <f>(20*SUMSQ(B4-E4,C4-E4,D4-E4))/F8</f>
        <v>57.93266666666667</v>
      </c>
      <c r="H8" s="2">
        <f>G8/G9</f>
        <v>93.94486486486487</v>
      </c>
      <c r="I8" s="3">
        <f>FDIST(H8,2,57)</f>
        <v>9.052574072889617E-19</v>
      </c>
      <c r="J8" s="2">
        <f>FINV(0.05,2,57)</f>
        <v>3.158842719309293</v>
      </c>
    </row>
    <row r="9" spans="5:7" ht="15">
      <c r="E9" t="s">
        <v>10</v>
      </c>
      <c r="F9">
        <v>57</v>
      </c>
      <c r="G9" s="2">
        <f>E5</f>
        <v>0.6166666666666667</v>
      </c>
    </row>
    <row r="10" spans="5:6" ht="15">
      <c r="E10" t="s">
        <v>3</v>
      </c>
      <c r="F10">
        <v>59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&amp;CAbonos forestales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2">
      <selection activeCell="I10" sqref="I10"/>
    </sheetView>
  </sheetViews>
  <sheetFormatPr defaultColWidth="11.421875" defaultRowHeight="15"/>
  <cols>
    <col min="1" max="1" width="29.7109375" style="0" bestFit="1" customWidth="1"/>
  </cols>
  <sheetData>
    <row r="3" spans="2:4" ht="15">
      <c r="B3" s="12" t="s">
        <v>78</v>
      </c>
      <c r="C3" s="12" t="s">
        <v>79</v>
      </c>
      <c r="D3" s="27" t="s">
        <v>80</v>
      </c>
    </row>
    <row r="4" spans="2:4" ht="15">
      <c r="B4">
        <v>50</v>
      </c>
      <c r="C4">
        <v>41</v>
      </c>
      <c r="D4" s="4">
        <v>49</v>
      </c>
    </row>
    <row r="5" spans="2:4" ht="15">
      <c r="B5">
        <v>51</v>
      </c>
      <c r="C5">
        <v>40</v>
      </c>
      <c r="D5" s="4">
        <v>47</v>
      </c>
    </row>
    <row r="6" spans="2:4" ht="15">
      <c r="B6">
        <v>51</v>
      </c>
      <c r="C6">
        <v>39</v>
      </c>
      <c r="D6" s="4">
        <v>45</v>
      </c>
    </row>
    <row r="7" spans="2:5" ht="15">
      <c r="B7" s="12">
        <v>52</v>
      </c>
      <c r="C7" s="12">
        <v>40</v>
      </c>
      <c r="D7" s="27">
        <v>47</v>
      </c>
      <c r="E7" s="12"/>
    </row>
    <row r="8" spans="2:5" ht="15">
      <c r="B8">
        <f>AVERAGE(B4:B7)</f>
        <v>51</v>
      </c>
      <c r="C8">
        <f>AVERAGE(C4:C7)</f>
        <v>40</v>
      </c>
      <c r="D8" s="36">
        <f>AVERAGE(D4:D7)</f>
        <v>47</v>
      </c>
      <c r="E8">
        <f>AVERAGE(B4:D7)</f>
        <v>46</v>
      </c>
    </row>
    <row r="10" ht="15">
      <c r="A10" t="s">
        <v>39</v>
      </c>
    </row>
    <row r="12" ht="15.75" thickBot="1">
      <c r="A12" t="s">
        <v>40</v>
      </c>
    </row>
    <row r="13" spans="1:6" ht="15">
      <c r="A13" s="18" t="s">
        <v>41</v>
      </c>
      <c r="B13" s="18" t="s">
        <v>37</v>
      </c>
      <c r="C13" s="18" t="s">
        <v>36</v>
      </c>
      <c r="D13" s="18" t="s">
        <v>42</v>
      </c>
      <c r="E13" s="18" t="s">
        <v>43</v>
      </c>
      <c r="F13" s="18" t="s">
        <v>82</v>
      </c>
    </row>
    <row r="14" spans="1:6" ht="15">
      <c r="A14" s="19" t="s">
        <v>78</v>
      </c>
      <c r="B14" s="19">
        <v>4</v>
      </c>
      <c r="C14" s="19">
        <v>204</v>
      </c>
      <c r="D14" s="19">
        <v>51</v>
      </c>
      <c r="E14" s="23">
        <v>0.6666666666666666</v>
      </c>
      <c r="F14" s="23">
        <f>SQRT(E14)</f>
        <v>0.816496580927726</v>
      </c>
    </row>
    <row r="15" spans="1:6" ht="15">
      <c r="A15" s="19" t="s">
        <v>79</v>
      </c>
      <c r="B15" s="19">
        <v>4</v>
      </c>
      <c r="C15" s="19">
        <v>160</v>
      </c>
      <c r="D15" s="19">
        <v>40</v>
      </c>
      <c r="E15" s="23">
        <v>0.6666666666666666</v>
      </c>
      <c r="F15" s="23">
        <f>SQRT(E15)</f>
        <v>0.816496580927726</v>
      </c>
    </row>
    <row r="16" spans="1:6" ht="15.75" thickBot="1">
      <c r="A16" s="21" t="s">
        <v>80</v>
      </c>
      <c r="B16" s="21">
        <v>4</v>
      </c>
      <c r="C16" s="21">
        <v>188</v>
      </c>
      <c r="D16" s="21">
        <v>47</v>
      </c>
      <c r="E16" s="35">
        <v>2.6666666666666665</v>
      </c>
      <c r="F16" s="35">
        <f>SQRT(E16)</f>
        <v>1.632993161855452</v>
      </c>
    </row>
    <row r="19" ht="15.75" thickBot="1">
      <c r="A19" t="s">
        <v>44</v>
      </c>
    </row>
    <row r="20" spans="1:7" ht="15">
      <c r="A20" s="18" t="s">
        <v>45</v>
      </c>
      <c r="B20" s="18" t="s">
        <v>75</v>
      </c>
      <c r="C20" s="18" t="s">
        <v>15</v>
      </c>
      <c r="D20" s="18" t="s">
        <v>5</v>
      </c>
      <c r="E20" s="18" t="s">
        <v>6</v>
      </c>
      <c r="F20" s="18" t="s">
        <v>16</v>
      </c>
      <c r="G20" s="18" t="s">
        <v>81</v>
      </c>
    </row>
    <row r="21" spans="1:7" ht="15">
      <c r="A21" s="19" t="s">
        <v>49</v>
      </c>
      <c r="B21" s="19">
        <v>248</v>
      </c>
      <c r="C21" s="19">
        <v>2</v>
      </c>
      <c r="D21" s="19">
        <v>124</v>
      </c>
      <c r="E21" s="19">
        <v>93</v>
      </c>
      <c r="F21" s="19">
        <v>9.748449390200493E-07</v>
      </c>
      <c r="G21" s="19">
        <v>4.256494729142561</v>
      </c>
    </row>
    <row r="22" spans="1:7" ht="15">
      <c r="A22" s="19" t="s">
        <v>50</v>
      </c>
      <c r="B22" s="19">
        <v>12</v>
      </c>
      <c r="C22" s="19">
        <v>9</v>
      </c>
      <c r="D22" s="32">
        <v>1.3333333333333333</v>
      </c>
      <c r="E22" s="19"/>
      <c r="F22" s="19"/>
      <c r="G22" s="19"/>
    </row>
    <row r="23" spans="1:7" ht="15">
      <c r="A23" s="19"/>
      <c r="B23" s="19"/>
      <c r="C23" s="19"/>
      <c r="D23" s="19"/>
      <c r="E23" s="19"/>
      <c r="F23" s="19"/>
      <c r="G23" s="19"/>
    </row>
    <row r="24" spans="1:7" ht="15.75" thickBot="1">
      <c r="A24" s="21" t="s">
        <v>51</v>
      </c>
      <c r="B24" s="21">
        <v>260</v>
      </c>
      <c r="C24" s="21">
        <v>11</v>
      </c>
      <c r="D24" s="21"/>
      <c r="E24" s="21"/>
      <c r="F24" s="21"/>
      <c r="G24" s="2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L17" sqref="L17"/>
    </sheetView>
  </sheetViews>
  <sheetFormatPr defaultColWidth="11.421875" defaultRowHeight="15"/>
  <sheetData>
    <row r="1" spans="2:4" s="6" customFormat="1" ht="15">
      <c r="B1" s="7" t="s">
        <v>11</v>
      </c>
      <c r="C1" s="6" t="s">
        <v>12</v>
      </c>
      <c r="D1" s="8" t="s">
        <v>13</v>
      </c>
    </row>
    <row r="2" spans="1:5" ht="15">
      <c r="A2" t="s">
        <v>0</v>
      </c>
      <c r="B2" s="5">
        <v>4</v>
      </c>
      <c r="C2">
        <v>40</v>
      </c>
      <c r="D2" s="4">
        <v>16</v>
      </c>
      <c r="E2">
        <v>60</v>
      </c>
    </row>
    <row r="3" spans="1:5" ht="15">
      <c r="A3" t="s">
        <v>1</v>
      </c>
      <c r="B3" s="5">
        <v>866.243</v>
      </c>
      <c r="C3">
        <v>935.785</v>
      </c>
      <c r="D3" s="4">
        <v>970.321</v>
      </c>
      <c r="E3" s="9">
        <f>(B2*B3+C2*C3+D2*D3)/E2</f>
        <v>940.3584666666667</v>
      </c>
    </row>
    <row r="4" spans="1:5" ht="17.25">
      <c r="A4" t="s">
        <v>2</v>
      </c>
      <c r="B4" s="5">
        <v>3394.596</v>
      </c>
      <c r="C4">
        <v>3024.844</v>
      </c>
      <c r="D4" s="4">
        <v>4198.795</v>
      </c>
      <c r="E4" s="9">
        <f>((B2-1)*B4+(C2-1)*C4+(D2-1)*D4)/(E2-3)</f>
        <v>3353.2391052631583</v>
      </c>
    </row>
    <row r="6" ht="15">
      <c r="B6" t="s">
        <v>14</v>
      </c>
    </row>
    <row r="7" spans="3:7" ht="15">
      <c r="C7" t="s">
        <v>15</v>
      </c>
      <c r="D7" t="s">
        <v>5</v>
      </c>
      <c r="E7" t="s">
        <v>6</v>
      </c>
      <c r="F7" t="s">
        <v>16</v>
      </c>
      <c r="G7" t="s">
        <v>17</v>
      </c>
    </row>
    <row r="8" spans="2:7" ht="15">
      <c r="B8" t="s">
        <v>9</v>
      </c>
      <c r="C8">
        <v>2</v>
      </c>
      <c r="D8">
        <f>(B2*(B3-E3)^2+C2*(C3-E3)^2+D2*(D3-E3)^2)/2</f>
        <v>18586.56397546667</v>
      </c>
      <c r="E8" s="2">
        <f>D8/D9</f>
        <v>5.542868668772732</v>
      </c>
      <c r="F8" s="9">
        <f>FDIST(E8,2,57)</f>
        <v>0.006314416914835471</v>
      </c>
      <c r="G8" s="2">
        <f>FINV(0.05,2,57)</f>
        <v>3.158842719309293</v>
      </c>
    </row>
    <row r="9" spans="2:4" ht="15">
      <c r="B9" t="s">
        <v>10</v>
      </c>
      <c r="C9">
        <v>57</v>
      </c>
      <c r="D9" s="9">
        <f>E4</f>
        <v>3353.2391052631583</v>
      </c>
    </row>
    <row r="10" spans="2:3" ht="15">
      <c r="B10" t="s">
        <v>3</v>
      </c>
      <c r="C10">
        <v>59</v>
      </c>
    </row>
    <row r="13" spans="1:4" ht="15">
      <c r="A13" t="s">
        <v>63</v>
      </c>
      <c r="C13" t="s">
        <v>53</v>
      </c>
      <c r="D13" t="s">
        <v>64</v>
      </c>
    </row>
    <row r="14" spans="3:8" ht="15">
      <c r="C14" t="s">
        <v>68</v>
      </c>
      <c r="D14" t="s">
        <v>61</v>
      </c>
      <c r="E14" t="s">
        <v>60</v>
      </c>
      <c r="F14" t="s">
        <v>62</v>
      </c>
      <c r="G14" t="s">
        <v>69</v>
      </c>
      <c r="H14" t="s">
        <v>70</v>
      </c>
    </row>
    <row r="15" spans="1:8" ht="15">
      <c r="A15" t="s">
        <v>65</v>
      </c>
      <c r="B15">
        <f>B3-C3</f>
        <v>-69.54199999999992</v>
      </c>
      <c r="C15">
        <f>SQRT(D9*(1/B2+1/C2))</f>
        <v>30.36677055512108</v>
      </c>
      <c r="D15">
        <f>ABS(B15/C15)</f>
        <v>2.29006900400452</v>
      </c>
      <c r="E15">
        <f>TINV(0.05/3,12)</f>
        <v>2.779473101127354</v>
      </c>
      <c r="F15">
        <f>TDIST(D15,12,2)*3</f>
        <v>0.12277927312787754</v>
      </c>
      <c r="G15">
        <f>B15-C15*E15</f>
        <v>-153.94562192606512</v>
      </c>
      <c r="H15">
        <f>B15+C15*E15</f>
        <v>14.861621926065283</v>
      </c>
    </row>
    <row r="16" spans="1:8" ht="15">
      <c r="A16" t="s">
        <v>66</v>
      </c>
      <c r="B16">
        <f>B3-D3</f>
        <v>-104.07799999999997</v>
      </c>
      <c r="C16">
        <f>SQRT(D9*(1/B2+1/D2))</f>
        <v>32.37108617879136</v>
      </c>
      <c r="D16">
        <f>ABS(B16/C16)</f>
        <v>3.21515315937063</v>
      </c>
      <c r="E16">
        <f>TINV(0.05/3,12)</f>
        <v>2.779473101127354</v>
      </c>
      <c r="F16">
        <f>TDIST(D16,12,2)*3</f>
        <v>0.02226274157961971</v>
      </c>
      <c r="G16">
        <f>B16-C16*E16</f>
        <v>-194.052563288226</v>
      </c>
      <c r="H16">
        <f>B16+C16*E16</f>
        <v>-14.103436711773938</v>
      </c>
    </row>
    <row r="17" spans="1:8" ht="15">
      <c r="A17" t="s">
        <v>67</v>
      </c>
      <c r="B17">
        <f>C3-D3</f>
        <v>-34.53600000000006</v>
      </c>
      <c r="C17">
        <f>SQRT(D9*(1/C2+1/D2))</f>
        <v>17.12916873962442</v>
      </c>
      <c r="D17">
        <f>ABS(B17/C17)</f>
        <v>2.0162099238423004</v>
      </c>
      <c r="E17">
        <f>TINV(0.05/3,12)</f>
        <v>2.779473101127354</v>
      </c>
      <c r="F17">
        <f>TDIST(D17,12,2)*3</f>
        <v>0.20018423693357468</v>
      </c>
      <c r="G17">
        <f>B17-C17*E17</f>
        <v>-82.14606375645766</v>
      </c>
      <c r="H17">
        <f>B17+C17*E17</f>
        <v>13.074063756457555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1" width="29.7109375" style="0" bestFit="1" customWidth="1"/>
  </cols>
  <sheetData>
    <row r="2" spans="1:10" ht="15">
      <c r="A2" s="4"/>
      <c r="I2" s="4"/>
      <c r="J2" s="38"/>
    </row>
    <row r="3" spans="1:10" ht="15">
      <c r="A3" s="40" t="s">
        <v>83</v>
      </c>
      <c r="B3" s="2">
        <v>17.8</v>
      </c>
      <c r="C3" s="2">
        <v>18</v>
      </c>
      <c r="D3" s="2">
        <v>17.98</v>
      </c>
      <c r="E3" s="2">
        <v>18.2</v>
      </c>
      <c r="F3" s="2">
        <v>18</v>
      </c>
      <c r="G3" s="2">
        <v>17.99</v>
      </c>
      <c r="H3" s="2">
        <v>18.1</v>
      </c>
      <c r="I3" s="37">
        <v>17.9</v>
      </c>
      <c r="J3" s="39">
        <f>AVERAGE(B3:I3)</f>
        <v>17.99625</v>
      </c>
    </row>
    <row r="4" spans="1:10" ht="15">
      <c r="A4" s="40" t="s">
        <v>10</v>
      </c>
      <c r="B4" s="2">
        <v>18.01</v>
      </c>
      <c r="C4" s="2">
        <v>17.75</v>
      </c>
      <c r="D4" s="2">
        <v>18</v>
      </c>
      <c r="E4" s="2">
        <v>17.77</v>
      </c>
      <c r="F4" s="2">
        <v>18.01</v>
      </c>
      <c r="G4" s="2">
        <v>18.01</v>
      </c>
      <c r="H4" s="2">
        <v>18.12</v>
      </c>
      <c r="I4" s="37">
        <v>18.2</v>
      </c>
      <c r="J4" s="39">
        <f>AVERAGE(B4:I4)</f>
        <v>17.98375</v>
      </c>
    </row>
    <row r="5" spans="1:10" ht="15">
      <c r="A5" s="40" t="s">
        <v>84</v>
      </c>
      <c r="B5" s="2">
        <v>18.1</v>
      </c>
      <c r="C5" s="2">
        <v>17.92</v>
      </c>
      <c r="D5" s="2">
        <v>18.01</v>
      </c>
      <c r="E5" s="2">
        <v>17.88</v>
      </c>
      <c r="F5" s="2">
        <v>18.3</v>
      </c>
      <c r="G5" s="2">
        <v>18.22</v>
      </c>
      <c r="H5" s="2">
        <v>18.56</v>
      </c>
      <c r="I5" s="37">
        <v>18.1</v>
      </c>
      <c r="J5" s="39">
        <f>AVERAGE(B5:I5)</f>
        <v>18.13625</v>
      </c>
    </row>
    <row r="6" spans="1:10" ht="15">
      <c r="A6" s="40" t="s">
        <v>85</v>
      </c>
      <c r="B6" s="2">
        <v>18.05</v>
      </c>
      <c r="C6" s="2">
        <v>18.01</v>
      </c>
      <c r="D6" s="2">
        <v>17.94</v>
      </c>
      <c r="E6" s="2">
        <v>18.23</v>
      </c>
      <c r="F6" s="2">
        <v>18.2</v>
      </c>
      <c r="G6" s="2">
        <v>18</v>
      </c>
      <c r="H6" s="2">
        <v>17.84</v>
      </c>
      <c r="I6" s="37">
        <v>18.11</v>
      </c>
      <c r="J6" s="39">
        <f>AVERAGE(B6:I6)</f>
        <v>18.0475</v>
      </c>
    </row>
    <row r="7" spans="1:11" ht="15">
      <c r="A7" s="4"/>
      <c r="I7" s="4"/>
      <c r="J7" s="38"/>
      <c r="K7" s="9">
        <f>AVERAGE(B3:I6)</f>
        <v>18.040937500000002</v>
      </c>
    </row>
    <row r="9" ht="15">
      <c r="A9" t="s">
        <v>39</v>
      </c>
    </row>
    <row r="11" ht="15.75" thickBot="1">
      <c r="A11" t="s">
        <v>40</v>
      </c>
    </row>
    <row r="12" spans="1:5" ht="15">
      <c r="A12" s="18" t="s">
        <v>41</v>
      </c>
      <c r="B12" s="18" t="s">
        <v>37</v>
      </c>
      <c r="C12" s="18" t="s">
        <v>36</v>
      </c>
      <c r="D12" s="18" t="s">
        <v>42</v>
      </c>
      <c r="E12" s="18" t="s">
        <v>43</v>
      </c>
    </row>
    <row r="13" spans="1:5" ht="15">
      <c r="A13" s="19" t="s">
        <v>83</v>
      </c>
      <c r="B13" s="19">
        <v>8</v>
      </c>
      <c r="C13" s="19">
        <v>143.97</v>
      </c>
      <c r="D13" s="19">
        <v>17.99625</v>
      </c>
      <c r="E13" s="19">
        <v>0.014341071428571427</v>
      </c>
    </row>
    <row r="14" spans="1:5" ht="15">
      <c r="A14" s="19" t="s">
        <v>10</v>
      </c>
      <c r="B14" s="19">
        <v>8</v>
      </c>
      <c r="C14" s="19">
        <v>143.87</v>
      </c>
      <c r="D14" s="19">
        <v>17.98375</v>
      </c>
      <c r="E14" s="19">
        <v>0.023998214285711583</v>
      </c>
    </row>
    <row r="15" spans="1:5" ht="15">
      <c r="A15" s="19" t="s">
        <v>84</v>
      </c>
      <c r="B15" s="19">
        <v>8</v>
      </c>
      <c r="C15" s="19">
        <v>145.09</v>
      </c>
      <c r="D15" s="19">
        <v>18.13625</v>
      </c>
      <c r="E15" s="19">
        <v>0.04919821428568737</v>
      </c>
    </row>
    <row r="16" spans="1:5" ht="15.75" thickBot="1">
      <c r="A16" s="21" t="s">
        <v>85</v>
      </c>
      <c r="B16" s="21">
        <v>8</v>
      </c>
      <c r="C16" s="21">
        <v>144.38</v>
      </c>
      <c r="D16" s="21">
        <v>18.0475</v>
      </c>
      <c r="E16" s="21">
        <v>0.016964285714285647</v>
      </c>
    </row>
    <row r="19" ht="15.75" thickBot="1">
      <c r="A19" t="s">
        <v>44</v>
      </c>
    </row>
    <row r="20" spans="1:7" ht="15">
      <c r="A20" s="18" t="s">
        <v>45</v>
      </c>
      <c r="B20" s="18" t="s">
        <v>75</v>
      </c>
      <c r="C20" s="18" t="s">
        <v>15</v>
      </c>
      <c r="D20" s="18" t="s">
        <v>5</v>
      </c>
      <c r="E20" s="18" t="s">
        <v>6</v>
      </c>
      <c r="F20" s="18" t="s">
        <v>16</v>
      </c>
      <c r="G20" s="18" t="s">
        <v>86</v>
      </c>
    </row>
    <row r="21" spans="1:7" ht="15">
      <c r="A21" s="19" t="s">
        <v>49</v>
      </c>
      <c r="B21" s="23">
        <v>0.1151593750000004</v>
      </c>
      <c r="C21" s="19">
        <v>3</v>
      </c>
      <c r="D21" s="23">
        <v>0.03838645833333346</v>
      </c>
      <c r="E21" s="20">
        <v>1.4693130101445153</v>
      </c>
      <c r="F21" s="20">
        <v>0.2442188371231203</v>
      </c>
      <c r="G21" s="20">
        <v>2.9466852687816703</v>
      </c>
    </row>
    <row r="22" spans="1:7" ht="15">
      <c r="A22" s="19" t="s">
        <v>50</v>
      </c>
      <c r="B22" s="23">
        <v>0.7315124999999981</v>
      </c>
      <c r="C22" s="19">
        <v>28</v>
      </c>
      <c r="D22" s="23">
        <v>0.026125446428571363</v>
      </c>
      <c r="E22" s="19"/>
      <c r="F22" s="19"/>
      <c r="G22" s="19"/>
    </row>
    <row r="23" spans="1:7" ht="15">
      <c r="A23" s="19"/>
      <c r="B23" s="23"/>
      <c r="C23" s="19"/>
      <c r="D23" s="19"/>
      <c r="E23" s="19"/>
      <c r="F23" s="19"/>
      <c r="G23" s="19"/>
    </row>
    <row r="24" spans="1:7" ht="15.75" thickBot="1">
      <c r="A24" s="21" t="s">
        <v>51</v>
      </c>
      <c r="B24" s="35">
        <v>0.8466718749999985</v>
      </c>
      <c r="C24" s="21">
        <v>31</v>
      </c>
      <c r="D24" s="21"/>
      <c r="E24" s="21"/>
      <c r="F24" s="21"/>
      <c r="G2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Cifuentes</dc:creator>
  <cp:keywords/>
  <dc:description/>
  <cp:lastModifiedBy>Patricio Cifuentes</cp:lastModifiedBy>
  <cp:lastPrinted>2009-10-13T21:38:05Z</cp:lastPrinted>
  <dcterms:created xsi:type="dcterms:W3CDTF">2009-10-13T21:02:19Z</dcterms:created>
  <dcterms:modified xsi:type="dcterms:W3CDTF">2009-10-20T21:28:00Z</dcterms:modified>
  <cp:category/>
  <cp:version/>
  <cp:contentType/>
  <cp:contentStatus/>
</cp:coreProperties>
</file>