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20" windowHeight="12840"/>
  </bookViews>
  <sheets>
    <sheet name="ibex_telefonica" sheetId="12" r:id="rId1"/>
  </sheets>
  <calcPr calcId="145621" concurrentCalc="0"/>
</workbook>
</file>

<file path=xl/calcChain.xml><?xml version="1.0" encoding="utf-8"?>
<calcChain xmlns="http://schemas.openxmlformats.org/spreadsheetml/2006/main">
  <c r="K45" i="12" l="1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H21" i="12"/>
  <c r="I21" i="12"/>
  <c r="H22" i="12"/>
  <c r="I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M9" i="12"/>
  <c r="H10" i="12"/>
  <c r="H12" i="12"/>
  <c r="H13" i="12"/>
  <c r="H14" i="12"/>
  <c r="H15" i="12"/>
  <c r="I12" i="12"/>
  <c r="I13" i="12"/>
  <c r="I14" i="12"/>
  <c r="I15" i="12"/>
  <c r="M10" i="12"/>
  <c r="Q12" i="12"/>
  <c r="Q10" i="12"/>
  <c r="I11" i="12"/>
  <c r="H11" i="12"/>
  <c r="Q9" i="12"/>
  <c r="L30" i="12"/>
  <c r="P30" i="12"/>
  <c r="L31" i="12"/>
  <c r="P31" i="12"/>
  <c r="Q31" i="12"/>
  <c r="Q30" i="12"/>
  <c r="R31" i="12"/>
  <c r="L32" i="12"/>
  <c r="P32" i="12"/>
  <c r="L33" i="12"/>
  <c r="P33" i="12"/>
  <c r="L34" i="12"/>
  <c r="P34" i="12"/>
  <c r="L35" i="12"/>
  <c r="P35" i="12"/>
  <c r="Q35" i="12"/>
  <c r="Q34" i="12"/>
  <c r="R35" i="12"/>
  <c r="L36" i="12"/>
  <c r="P36" i="12"/>
  <c r="L37" i="12"/>
  <c r="P37" i="12"/>
  <c r="L38" i="12"/>
  <c r="P38" i="12"/>
  <c r="L39" i="12"/>
  <c r="P39" i="12"/>
  <c r="Q39" i="12"/>
  <c r="Q38" i="12"/>
  <c r="R39" i="12"/>
  <c r="L40" i="12"/>
  <c r="P40" i="12"/>
  <c r="L41" i="12"/>
  <c r="P41" i="12"/>
  <c r="L42" i="12"/>
  <c r="P42" i="12"/>
  <c r="Q42" i="12"/>
  <c r="L43" i="12"/>
  <c r="P43" i="12"/>
  <c r="Q43" i="12"/>
  <c r="R43" i="12"/>
  <c r="L44" i="12"/>
  <c r="P44" i="12"/>
  <c r="L45" i="12"/>
  <c r="P45" i="12"/>
  <c r="Q45" i="12"/>
  <c r="Q44" i="12"/>
  <c r="R45" i="12"/>
  <c r="Q41" i="12"/>
  <c r="Q40" i="12"/>
  <c r="Q37" i="12"/>
  <c r="Q36" i="12"/>
  <c r="R37" i="12"/>
  <c r="Q33" i="12"/>
  <c r="R34" i="12"/>
  <c r="Q32" i="12"/>
  <c r="M30" i="12"/>
  <c r="N30" i="12"/>
  <c r="O30" i="12"/>
  <c r="M31" i="12"/>
  <c r="N31" i="12"/>
  <c r="O31" i="12"/>
  <c r="M32" i="12"/>
  <c r="N32" i="12"/>
  <c r="O32" i="12"/>
  <c r="M33" i="12"/>
  <c r="N33" i="12"/>
  <c r="O33" i="12"/>
  <c r="M34" i="12"/>
  <c r="N34" i="12"/>
  <c r="O34" i="12"/>
  <c r="M35" i="12"/>
  <c r="N35" i="12"/>
  <c r="O35" i="12"/>
  <c r="M36" i="12"/>
  <c r="N36" i="12"/>
  <c r="O36" i="12"/>
  <c r="M37" i="12"/>
  <c r="N37" i="12"/>
  <c r="O37" i="12"/>
  <c r="M38" i="12"/>
  <c r="N38" i="12"/>
  <c r="O38" i="12"/>
  <c r="M39" i="12"/>
  <c r="N39" i="12"/>
  <c r="O39" i="12"/>
  <c r="M40" i="12"/>
  <c r="N40" i="12"/>
  <c r="O40" i="12"/>
  <c r="M41" i="12"/>
  <c r="N41" i="12"/>
  <c r="O41" i="12"/>
  <c r="M42" i="12"/>
  <c r="N42" i="12"/>
  <c r="O42" i="12"/>
  <c r="M43" i="12"/>
  <c r="N43" i="12"/>
  <c r="O43" i="12"/>
  <c r="M44" i="12"/>
  <c r="N44" i="12"/>
  <c r="O44" i="12"/>
  <c r="M45" i="12"/>
  <c r="N45" i="12"/>
  <c r="O45" i="12"/>
  <c r="L29" i="12"/>
  <c r="I17" i="12"/>
  <c r="H17" i="12"/>
  <c r="I16" i="12"/>
  <c r="H16" i="12"/>
  <c r="I20" i="12"/>
  <c r="H20" i="12"/>
  <c r="R32" i="12"/>
  <c r="R40" i="12"/>
  <c r="R36" i="12"/>
  <c r="R41" i="12"/>
  <c r="R44" i="12"/>
  <c r="R38" i="12"/>
  <c r="R42" i="12"/>
  <c r="R33" i="12"/>
  <c r="R30" i="12"/>
</calcChain>
</file>

<file path=xl/comments1.xml><?xml version="1.0" encoding="utf-8"?>
<comments xmlns="http://schemas.openxmlformats.org/spreadsheetml/2006/main">
  <authors>
    <author>Pablo</author>
  </authors>
  <commentList>
    <comment ref="M45" authorId="0">
      <text>
        <r>
          <rPr>
            <b/>
            <sz val="9"/>
            <color indexed="81"/>
            <rFont val="Tahoma"/>
            <family val="2"/>
          </rPr>
          <t>Pablo: fecuencias (absolutas) acumuladas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Pablo: frecuencias relativas acumuladas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5" authorId="0">
      <text>
        <r>
          <rPr>
            <b/>
            <sz val="9"/>
            <color indexed="81"/>
            <rFont val="Tahoma"/>
            <family val="2"/>
          </rPr>
          <t>Pablo: frecuencias relativas en cada clase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<sst xmlns="http://schemas.openxmlformats.org/spreadsheetml/2006/main" count="27" uniqueCount="25">
  <si>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Cotizaciones</t>
  </si>
  <si>
    <t>Variaciones diarias</t>
  </si>
  <si>
    <t>Fechas</t>
  </si>
  <si>
    <t>Ibex35</t>
  </si>
  <si>
    <t>Telefonica</t>
  </si>
  <si>
    <t>medias</t>
  </si>
  <si>
    <t>cuasi desv típica s</t>
  </si>
  <si>
    <t>cuasi varianza s^2</t>
  </si>
  <si>
    <t>varianza V</t>
  </si>
  <si>
    <t>desv típica raiz(V)</t>
  </si>
  <si>
    <t>num datos</t>
  </si>
  <si>
    <t>min</t>
  </si>
  <si>
    <t>max</t>
  </si>
  <si>
    <t>correlación</t>
  </si>
  <si>
    <t>covarianza</t>
  </si>
  <si>
    <t>Recta de regresión</t>
  </si>
  <si>
    <t>a gorro</t>
  </si>
  <si>
    <t>b gorro</t>
  </si>
  <si>
    <t>R^2</t>
  </si>
  <si>
    <t>clases</t>
  </si>
  <si>
    <t>marcas clase</t>
  </si>
  <si>
    <t>IBEX35</t>
  </si>
  <si>
    <t>TELEFÓNICA</t>
  </si>
  <si>
    <t>Análisis de las dos seies de rendimientos</t>
  </si>
  <si>
    <t>Histogramas de las dos series de rendimientos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</si>
</sst>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%"/>
    <numFmt numFmtId="166" formatCode="0.00000%"/>
    <numFmt numFmtId="167" formatCode="0.00000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/>
    <xf numFmtId="14" fontId="5" fillId="3" borderId="1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10" fontId="4" fillId="5" borderId="2" xfId="1" applyNumberFormat="1" applyFont="1" applyFill="1" applyBorder="1"/>
    <xf numFmtId="10" fontId="4" fillId="0" borderId="2" xfId="1" applyNumberFormat="1" applyFont="1" applyBorder="1"/>
    <xf numFmtId="10" fontId="4" fillId="0" borderId="0" xfId="0" applyNumberFormat="1" applyFont="1"/>
    <xf numFmtId="10" fontId="4" fillId="0" borderId="0" xfId="1" applyNumberFormat="1" applyFont="1"/>
    <xf numFmtId="166" fontId="4" fillId="0" borderId="0" xfId="1" applyNumberFormat="1" applyFont="1"/>
    <xf numFmtId="166" fontId="4" fillId="0" borderId="0" xfId="0" applyNumberFormat="1" applyFont="1"/>
    <xf numFmtId="167" fontId="4" fillId="0" borderId="0" xfId="1" applyNumberFormat="1" applyFont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6" fontId="4" fillId="0" borderId="4" xfId="0" applyNumberFormat="1" applyFont="1" applyBorder="1"/>
    <xf numFmtId="166" fontId="4" fillId="0" borderId="5" xfId="0" applyNumberFormat="1" applyFont="1" applyBorder="1"/>
    <xf numFmtId="166" fontId="4" fillId="0" borderId="6" xfId="1" applyNumberFormat="1" applyFont="1" applyBorder="1"/>
    <xf numFmtId="166" fontId="4" fillId="0" borderId="7" xfId="1" applyNumberFormat="1" applyFont="1" applyBorder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/>
    <xf numFmtId="10" fontId="4" fillId="0" borderId="9" xfId="0" applyNumberFormat="1" applyFont="1" applyBorder="1"/>
    <xf numFmtId="0" fontId="4" fillId="0" borderId="3" xfId="0" applyFont="1" applyBorder="1"/>
    <xf numFmtId="0" fontId="3" fillId="2" borderId="0" xfId="0" applyFont="1" applyFill="1" applyAlignment="1">
      <alignment horizontal="center"/>
    </xf>
    <xf numFmtId="164" fontId="4" fillId="0" borderId="5" xfId="0" applyNumberFormat="1" applyFont="1" applyBorder="1"/>
    <xf numFmtId="164" fontId="4" fillId="0" borderId="9" xfId="0" applyNumberFormat="1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4" fillId="0" borderId="0" xfId="1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13" xfId="1" applyNumberFormat="1" applyFont="1" applyBorder="1" applyAlignment="1">
      <alignment horizontal="center"/>
    </xf>
    <xf numFmtId="10" fontId="4" fillId="0" borderId="14" xfId="1" applyNumberFormat="1" applyFont="1" applyBorder="1" applyAlignment="1">
      <alignment horizontal="center"/>
    </xf>
    <xf numFmtId="10" fontId="4" fillId="0" borderId="15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10" fontId="4" fillId="7" borderId="17" xfId="1" applyNumberFormat="1" applyFont="1" applyFill="1" applyBorder="1" applyAlignment="1">
      <alignment horizontal="center"/>
    </xf>
    <xf numFmtId="10" fontId="4" fillId="7" borderId="5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10" fontId="4" fillId="7" borderId="0" xfId="1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10" fontId="4" fillId="7" borderId="16" xfId="1" applyNumberFormat="1" applyFont="1" applyFill="1" applyBorder="1" applyAlignment="1">
      <alignment horizontal="center"/>
    </xf>
    <xf numFmtId="10" fontId="4" fillId="7" borderId="9" xfId="0" applyNumberFormat="1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10" fontId="4" fillId="8" borderId="17" xfId="1" applyNumberFormat="1" applyFont="1" applyFill="1" applyBorder="1" applyAlignment="1">
      <alignment horizontal="center"/>
    </xf>
    <xf numFmtId="10" fontId="4" fillId="8" borderId="5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10" fontId="4" fillId="8" borderId="0" xfId="1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10" fontId="4" fillId="8" borderId="16" xfId="1" applyNumberFormat="1" applyFont="1" applyFill="1" applyBorder="1" applyAlignment="1">
      <alignment horizontal="center"/>
    </xf>
    <xf numFmtId="10" fontId="4" fillId="8" borderId="9" xfId="0" applyNumberFormat="1" applyFont="1" applyFill="1" applyBorder="1" applyAlignment="1">
      <alignment horizontal="center"/>
    </xf>
    <xf numFmtId="165" fontId="4" fillId="6" borderId="5" xfId="1" applyNumberFormat="1" applyFont="1" applyFill="1" applyBorder="1"/>
    <xf numFmtId="166" fontId="4" fillId="0" borderId="9" xfId="1" applyNumberFormat="1" applyFont="1" applyBorder="1"/>
    <xf numFmtId="0" fontId="11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IBEX35</c:v>
          </c:tx>
          <c:invertIfNegative val="0"/>
          <c:cat>
            <c:numRef>
              <c:f>ibex_telefonica!$K$30:$K$45</c:f>
              <c:numCache>
                <c:formatCode>0.00%</c:formatCode>
                <c:ptCount val="16"/>
                <c:pt idx="0">
                  <c:v>-3.7500000000000006E-2</c:v>
                </c:pt>
                <c:pt idx="1">
                  <c:v>-3.2500000000000001E-2</c:v>
                </c:pt>
                <c:pt idx="2">
                  <c:v>-2.7500000000000004E-2</c:v>
                </c:pt>
                <c:pt idx="3">
                  <c:v>-2.2499999999999999E-2</c:v>
                </c:pt>
                <c:pt idx="4">
                  <c:v>-1.7500000000000002E-2</c:v>
                </c:pt>
                <c:pt idx="5">
                  <c:v>-1.2499999999999999E-2</c:v>
                </c:pt>
                <c:pt idx="6">
                  <c:v>-7.499999999999998E-3</c:v>
                </c:pt>
                <c:pt idx="7">
                  <c:v>-2.4999999999999992E-3</c:v>
                </c:pt>
                <c:pt idx="8">
                  <c:v>2.5000000000000001E-3</c:v>
                </c:pt>
                <c:pt idx="9">
                  <c:v>7.4999999999999997E-3</c:v>
                </c:pt>
                <c:pt idx="10">
                  <c:v>1.2500000000000001E-2</c:v>
                </c:pt>
                <c:pt idx="11">
                  <c:v>1.7500000000000002E-2</c:v>
                </c:pt>
                <c:pt idx="12">
                  <c:v>2.2499999999999999E-2</c:v>
                </c:pt>
                <c:pt idx="13">
                  <c:v>2.7500000000000004E-2</c:v>
                </c:pt>
                <c:pt idx="14">
                  <c:v>3.2500000000000001E-2</c:v>
                </c:pt>
                <c:pt idx="15">
                  <c:v>3.7500000000000006E-2</c:v>
                </c:pt>
              </c:numCache>
            </c:numRef>
          </c:cat>
          <c:val>
            <c:numRef>
              <c:f>ibex_telefonica!$O$30:$O$45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4.9999999999999996E-2</c:v>
                </c:pt>
                <c:pt idx="5">
                  <c:v>1.6666666666666677E-2</c:v>
                </c:pt>
                <c:pt idx="6">
                  <c:v>0.1</c:v>
                </c:pt>
                <c:pt idx="7">
                  <c:v>0.25</c:v>
                </c:pt>
                <c:pt idx="8">
                  <c:v>0.3</c:v>
                </c:pt>
                <c:pt idx="9">
                  <c:v>8.333333333333337E-2</c:v>
                </c:pt>
                <c:pt idx="10">
                  <c:v>6.6666666666666652E-2</c:v>
                </c:pt>
                <c:pt idx="11">
                  <c:v>6.6666666666666652E-2</c:v>
                </c:pt>
                <c:pt idx="12">
                  <c:v>1.6666666666666607E-2</c:v>
                </c:pt>
                <c:pt idx="13">
                  <c:v>0</c:v>
                </c:pt>
                <c:pt idx="14">
                  <c:v>1.6666666666666718E-2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TFN</c:v>
          </c:tx>
          <c:invertIfNegative val="0"/>
          <c:cat>
            <c:numRef>
              <c:f>ibex_telefonica!$K$30:$K$45</c:f>
              <c:numCache>
                <c:formatCode>0.00%</c:formatCode>
                <c:ptCount val="16"/>
                <c:pt idx="0">
                  <c:v>-3.7500000000000006E-2</c:v>
                </c:pt>
                <c:pt idx="1">
                  <c:v>-3.2500000000000001E-2</c:v>
                </c:pt>
                <c:pt idx="2">
                  <c:v>-2.7500000000000004E-2</c:v>
                </c:pt>
                <c:pt idx="3">
                  <c:v>-2.2499999999999999E-2</c:v>
                </c:pt>
                <c:pt idx="4">
                  <c:v>-1.7500000000000002E-2</c:v>
                </c:pt>
                <c:pt idx="5">
                  <c:v>-1.2499999999999999E-2</c:v>
                </c:pt>
                <c:pt idx="6">
                  <c:v>-7.499999999999998E-3</c:v>
                </c:pt>
                <c:pt idx="7">
                  <c:v>-2.4999999999999992E-3</c:v>
                </c:pt>
                <c:pt idx="8">
                  <c:v>2.5000000000000001E-3</c:v>
                </c:pt>
                <c:pt idx="9">
                  <c:v>7.4999999999999997E-3</c:v>
                </c:pt>
                <c:pt idx="10">
                  <c:v>1.2500000000000001E-2</c:v>
                </c:pt>
                <c:pt idx="11">
                  <c:v>1.7500000000000002E-2</c:v>
                </c:pt>
                <c:pt idx="12">
                  <c:v>2.2499999999999999E-2</c:v>
                </c:pt>
                <c:pt idx="13">
                  <c:v>2.7500000000000004E-2</c:v>
                </c:pt>
                <c:pt idx="14">
                  <c:v>3.2500000000000001E-2</c:v>
                </c:pt>
                <c:pt idx="15">
                  <c:v>3.7500000000000006E-2</c:v>
                </c:pt>
              </c:numCache>
            </c:numRef>
          </c:cat>
          <c:val>
            <c:numRef>
              <c:f>ibex_telefonica!$R$30:$R$45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1.6666666666666666E-2</c:v>
                </c:pt>
                <c:pt idx="3">
                  <c:v>3.333333333333334E-2</c:v>
                </c:pt>
                <c:pt idx="4">
                  <c:v>1.6666666666666663E-2</c:v>
                </c:pt>
                <c:pt idx="5">
                  <c:v>0.05</c:v>
                </c:pt>
                <c:pt idx="6">
                  <c:v>0.16666666666666666</c:v>
                </c:pt>
                <c:pt idx="7">
                  <c:v>0.23333333333333339</c:v>
                </c:pt>
                <c:pt idx="8">
                  <c:v>0.16666666666666663</c:v>
                </c:pt>
                <c:pt idx="9">
                  <c:v>0.18333333333333335</c:v>
                </c:pt>
                <c:pt idx="10">
                  <c:v>4.9999999999999933E-2</c:v>
                </c:pt>
                <c:pt idx="11">
                  <c:v>5.0000000000000044E-2</c:v>
                </c:pt>
                <c:pt idx="12">
                  <c:v>0</c:v>
                </c:pt>
                <c:pt idx="13">
                  <c:v>1.6666666666666607E-2</c:v>
                </c:pt>
                <c:pt idx="14">
                  <c:v>0</c:v>
                </c:pt>
                <c:pt idx="15">
                  <c:v>1.6666666666666718E-2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92864"/>
        <c:axId val="7098752"/>
      </c:barChart>
      <c:catAx>
        <c:axId val="709286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7098752"/>
        <c:crosses val="autoZero"/>
        <c:auto val="1"/>
        <c:lblAlgn val="ctr"/>
        <c:lblOffset val="100"/>
        <c:noMultiLvlLbl val="0"/>
      </c:catAx>
      <c:valAx>
        <c:axId val="70987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09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ibex_telefonica!$H$20:$H$79</c:f>
              <c:numCache>
                <c:formatCode>0.00%</c:formatCode>
                <c:ptCount val="60"/>
                <c:pt idx="0">
                  <c:v>-3.602831292501274E-3</c:v>
                </c:pt>
                <c:pt idx="1">
                  <c:v>-3.7623922351610606E-3</c:v>
                </c:pt>
                <c:pt idx="2">
                  <c:v>5.313903166297429E-3</c:v>
                </c:pt>
                <c:pt idx="3">
                  <c:v>1.4524075106896461E-3</c:v>
                </c:pt>
                <c:pt idx="4">
                  <c:v>1.8147403288773178E-2</c:v>
                </c:pt>
                <c:pt idx="5">
                  <c:v>4.0384843805678639E-3</c:v>
                </c:pt>
                <c:pt idx="6">
                  <c:v>-1.9915123639725474E-3</c:v>
                </c:pt>
                <c:pt idx="7">
                  <c:v>3.8555822643215887E-3</c:v>
                </c:pt>
                <c:pt idx="8">
                  <c:v>-5.232255315119172E-3</c:v>
                </c:pt>
                <c:pt idx="9">
                  <c:v>3.4294459749005357E-2</c:v>
                </c:pt>
                <c:pt idx="10">
                  <c:v>4.488992743819864E-3</c:v>
                </c:pt>
                <c:pt idx="11">
                  <c:v>-1.8101897136784562E-2</c:v>
                </c:pt>
                <c:pt idx="12">
                  <c:v>-2.2410988613772442E-3</c:v>
                </c:pt>
                <c:pt idx="13">
                  <c:v>1.0252080569292943E-3</c:v>
                </c:pt>
                <c:pt idx="14">
                  <c:v>3.2429031243192963E-3</c:v>
                </c:pt>
                <c:pt idx="15">
                  <c:v>0</c:v>
                </c:pt>
                <c:pt idx="16">
                  <c:v>1.1678581921457321E-2</c:v>
                </c:pt>
                <c:pt idx="17">
                  <c:v>1.5981990721739336E-2</c:v>
                </c:pt>
                <c:pt idx="18">
                  <c:v>2.0189180094962733E-3</c:v>
                </c:pt>
                <c:pt idx="19">
                  <c:v>8.7313367676600251E-4</c:v>
                </c:pt>
                <c:pt idx="20">
                  <c:v>3.7937597035109238E-3</c:v>
                </c:pt>
                <c:pt idx="21">
                  <c:v>8.3197616432477695E-3</c:v>
                </c:pt>
                <c:pt idx="22">
                  <c:v>1.4927476807954587E-2</c:v>
                </c:pt>
                <c:pt idx="23">
                  <c:v>-5.6189080716060325E-3</c:v>
                </c:pt>
                <c:pt idx="24">
                  <c:v>-7.8753097031906139E-3</c:v>
                </c:pt>
                <c:pt idx="25">
                  <c:v>3.5011162979501353E-3</c:v>
                </c:pt>
                <c:pt idx="26">
                  <c:v>-2.4296416278598576E-3</c:v>
                </c:pt>
                <c:pt idx="27">
                  <c:v>1.6731734523145469E-3</c:v>
                </c:pt>
                <c:pt idx="28">
                  <c:v>-5.7217755148338822E-3</c:v>
                </c:pt>
                <c:pt idx="29">
                  <c:v>-4.90362065289629E-3</c:v>
                </c:pt>
                <c:pt idx="30">
                  <c:v>1.7365009696845846E-2</c:v>
                </c:pt>
                <c:pt idx="31">
                  <c:v>-3.319048285158277E-3</c:v>
                </c:pt>
                <c:pt idx="32">
                  <c:v>-1.4095596078631534E-3</c:v>
                </c:pt>
                <c:pt idx="33">
                  <c:v>-4.3997167998381936E-3</c:v>
                </c:pt>
                <c:pt idx="34">
                  <c:v>4.3171313931635868E-3</c:v>
                </c:pt>
                <c:pt idx="35">
                  <c:v>8.993773541394523E-3</c:v>
                </c:pt>
                <c:pt idx="36">
                  <c:v>3.4324501523390616E-3</c:v>
                </c:pt>
                <c:pt idx="37">
                  <c:v>1.9191632963240224E-3</c:v>
                </c:pt>
                <c:pt idx="38">
                  <c:v>2.3141192904773344E-2</c:v>
                </c:pt>
                <c:pt idx="39">
                  <c:v>-1.3943213566369961E-2</c:v>
                </c:pt>
                <c:pt idx="40">
                  <c:v>2.9323602241626556E-3</c:v>
                </c:pt>
                <c:pt idx="41">
                  <c:v>-2.6516234694672347E-3</c:v>
                </c:pt>
                <c:pt idx="42">
                  <c:v>1.6596633103411751E-2</c:v>
                </c:pt>
                <c:pt idx="43">
                  <c:v>-9.009244951941997E-3</c:v>
                </c:pt>
                <c:pt idx="44">
                  <c:v>1.6395377815086043E-3</c:v>
                </c:pt>
                <c:pt idx="45">
                  <c:v>-4.7776312869580728E-3</c:v>
                </c:pt>
                <c:pt idx="46">
                  <c:v>-2.2570684903541971E-2</c:v>
                </c:pt>
                <c:pt idx="47">
                  <c:v>2.4301025759088102E-3</c:v>
                </c:pt>
                <c:pt idx="48">
                  <c:v>-1.8860821443360987E-2</c:v>
                </c:pt>
                <c:pt idx="49">
                  <c:v>1.0461046865489987E-2</c:v>
                </c:pt>
                <c:pt idx="50">
                  <c:v>5.54641777913778E-3</c:v>
                </c:pt>
                <c:pt idx="51">
                  <c:v>1.1488530616934334E-3</c:v>
                </c:pt>
                <c:pt idx="52">
                  <c:v>1.362471857775005E-2</c:v>
                </c:pt>
                <c:pt idx="53">
                  <c:v>-6.044549616749828E-3</c:v>
                </c:pt>
                <c:pt idx="54">
                  <c:v>-4.6277252159598881E-4</c:v>
                </c:pt>
                <c:pt idx="55">
                  <c:v>-1.5786433934416033E-3</c:v>
                </c:pt>
                <c:pt idx="56">
                  <c:v>5.6532906540005534E-3</c:v>
                </c:pt>
                <c:pt idx="57">
                  <c:v>-1.642736540097256E-2</c:v>
                </c:pt>
                <c:pt idx="58">
                  <c:v>-4.5871559633026138E-3</c:v>
                </c:pt>
                <c:pt idx="59">
                  <c:v>-2.3073219510388543E-2</c:v>
                </c:pt>
              </c:numCache>
            </c:numRef>
          </c:xVal>
          <c:yVal>
            <c:numRef>
              <c:f>ibex_telefonica!$I$20:$I$79</c:f>
              <c:numCache>
                <c:formatCode>0.00%</c:formatCode>
                <c:ptCount val="60"/>
                <c:pt idx="0">
                  <c:v>-2.7223230490017736E-3</c:v>
                </c:pt>
                <c:pt idx="1">
                  <c:v>5.9333637608398604E-3</c:v>
                </c:pt>
                <c:pt idx="2">
                  <c:v>5.5071133547499596E-3</c:v>
                </c:pt>
                <c:pt idx="3">
                  <c:v>6.0018467220683824E-3</c:v>
                </c:pt>
                <c:pt idx="4">
                  <c:v>3.9347408829174757E-2</c:v>
                </c:pt>
                <c:pt idx="5">
                  <c:v>-2.870813397129135E-3</c:v>
                </c:pt>
                <c:pt idx="6">
                  <c:v>-2.8625954198474579E-3</c:v>
                </c:pt>
                <c:pt idx="7">
                  <c:v>2.3912003825921069E-3</c:v>
                </c:pt>
                <c:pt idx="8">
                  <c:v>-1.9093078758949389E-3</c:v>
                </c:pt>
                <c:pt idx="9">
                  <c:v>2.7968596663395573E-2</c:v>
                </c:pt>
                <c:pt idx="10">
                  <c:v>1.9665683382497079E-3</c:v>
                </c:pt>
                <c:pt idx="11">
                  <c:v>-1.0700389105058328E-2</c:v>
                </c:pt>
                <c:pt idx="12">
                  <c:v>-1.9417475728156219E-3</c:v>
                </c:pt>
                <c:pt idx="13">
                  <c:v>4.8780487804878092E-3</c:v>
                </c:pt>
                <c:pt idx="14">
                  <c:v>5.3948013732221245E-3</c:v>
                </c:pt>
                <c:pt idx="15">
                  <c:v>-1.4691478942213676E-3</c:v>
                </c:pt>
                <c:pt idx="16">
                  <c:v>1.4713094654241754E-3</c:v>
                </c:pt>
                <c:pt idx="17">
                  <c:v>6.9135802469135754E-3</c:v>
                </c:pt>
                <c:pt idx="18">
                  <c:v>-6.3788027477919007E-3</c:v>
                </c:pt>
                <c:pt idx="19">
                  <c:v>0</c:v>
                </c:pt>
                <c:pt idx="20">
                  <c:v>6.9169960474309011E-3</c:v>
                </c:pt>
                <c:pt idx="21">
                  <c:v>5.9642147117295874E-3</c:v>
                </c:pt>
                <c:pt idx="22">
                  <c:v>1.3091641490433181E-2</c:v>
                </c:pt>
                <c:pt idx="23">
                  <c:v>-7.0000000000000062E-3</c:v>
                </c:pt>
                <c:pt idx="24">
                  <c:v>-9.4105993065874971E-3</c:v>
                </c:pt>
                <c:pt idx="25">
                  <c:v>5.4780876494024966E-3</c:v>
                </c:pt>
                <c:pt idx="26">
                  <c:v>-5.9405940594059459E-3</c:v>
                </c:pt>
                <c:pt idx="27">
                  <c:v>4.9751243781093191E-3</c:v>
                </c:pt>
                <c:pt idx="28">
                  <c:v>-3.9643211100097719E-3</c:v>
                </c:pt>
                <c:pt idx="29">
                  <c:v>-2.9644268774703386E-3</c:v>
                </c:pt>
                <c:pt idx="30">
                  <c:v>9.4763092269325444E-3</c:v>
                </c:pt>
                <c:pt idx="31">
                  <c:v>-8.4075173095943256E-3</c:v>
                </c:pt>
                <c:pt idx="32">
                  <c:v>-8.8235294117646745E-3</c:v>
                </c:pt>
                <c:pt idx="33">
                  <c:v>-5.8479532163743242E-3</c:v>
                </c:pt>
                <c:pt idx="34">
                  <c:v>3.9138943248531177E-3</c:v>
                </c:pt>
                <c:pt idx="35">
                  <c:v>5.9055118110236116E-3</c:v>
                </c:pt>
                <c:pt idx="36">
                  <c:v>1.4785608674223738E-3</c:v>
                </c:pt>
                <c:pt idx="37">
                  <c:v>-2.4582104228122459E-3</c:v>
                </c:pt>
                <c:pt idx="38">
                  <c:v>1.5984015984016109E-2</c:v>
                </c:pt>
                <c:pt idx="39">
                  <c:v>-9.401286491835803E-3</c:v>
                </c:pt>
                <c:pt idx="40">
                  <c:v>-2.9600394671928099E-3</c:v>
                </c:pt>
                <c:pt idx="41">
                  <c:v>4.9358341559724295E-4</c:v>
                </c:pt>
                <c:pt idx="42">
                  <c:v>1.6048144433299827E-2</c:v>
                </c:pt>
                <c:pt idx="43">
                  <c:v>-5.9820538384843802E-3</c:v>
                </c:pt>
                <c:pt idx="44">
                  <c:v>3.3009902970890792E-3</c:v>
                </c:pt>
                <c:pt idx="45">
                  <c:v>-2.9999999999996696E-4</c:v>
                </c:pt>
                <c:pt idx="46">
                  <c:v>-2.1047479197258911E-2</c:v>
                </c:pt>
                <c:pt idx="47">
                  <c:v>1.0885700148441257E-2</c:v>
                </c:pt>
                <c:pt idx="48">
                  <c:v>-2.4142926122646013E-2</c:v>
                </c:pt>
                <c:pt idx="49">
                  <c:v>8.7676570871895176E-3</c:v>
                </c:pt>
                <c:pt idx="50">
                  <c:v>1.0334645669291431E-2</c:v>
                </c:pt>
                <c:pt idx="51">
                  <c:v>-3.9215686274508554E-3</c:v>
                </c:pt>
                <c:pt idx="52">
                  <c:v>1.5430562468889963E-2</c:v>
                </c:pt>
                <c:pt idx="53">
                  <c:v>-1.3261296660117883E-2</c:v>
                </c:pt>
                <c:pt idx="54">
                  <c:v>-1.4713094654242864E-3</c:v>
                </c:pt>
                <c:pt idx="55">
                  <c:v>-1.0674429888403614E-2</c:v>
                </c:pt>
                <c:pt idx="56">
                  <c:v>1.4577259475219151E-3</c:v>
                </c:pt>
                <c:pt idx="57">
                  <c:v>-1.6722408026755953E-2</c:v>
                </c:pt>
                <c:pt idx="58">
                  <c:v>-9.4652153336488576E-3</c:v>
                </c:pt>
                <c:pt idx="59">
                  <c:v>-2.5369003690036918E-2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1904"/>
        <c:axId val="7133440"/>
      </c:scatterChart>
      <c:valAx>
        <c:axId val="713190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7133440"/>
        <c:crosses val="autoZero"/>
        <c:crossBetween val="midCat"/>
      </c:valAx>
      <c:valAx>
        <c:axId val="71334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131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101024</xdr:colOff>
      <xdr:row>30</xdr:row>
      <xdr:rowOff>57629</xdr:rowOff>
    </xdr:from>
    <xdr:to>
      <xdr:col>24</xdr:col>
      <xdr:colOff>359834</xdr:colOff>
      <xdr:row>46</xdr:row>
      <xdr:rowOff>63499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306917</xdr:colOff>
      <xdr:row>2</xdr:row>
      <xdr:rowOff>104775</xdr:rowOff>
    </xdr:from>
    <xdr:to>
      <xdr:col>23</xdr:col>
      <xdr:colOff>529165</xdr:colOff>
      <xdr:row>23</xdr:row>
      <xdr:rowOff>148167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5:R80"/>
  <sheetViews>
    <sheetView tabSelected="1" zoomScale="90" zoomScaleNormal="90" workbookViewId="0">
      <selection activeCell="E7" sqref="E7"/>
    </sheetView>
  </sheetViews>
  <sheetFormatPr baseColWidth="10" defaultRowHeight="15.75" x14ac:dyDescent="0.25"/>
  <cols>
    <col min="1" max="4" width="11.42578125" style="2"/>
    <col min="5" max="5" width="12.5703125" style="2" bestFit="1" customWidth="1"/>
    <col min="6" max="9" width="11.5703125" style="2" bestFit="1" customWidth="1"/>
    <col min="10" max="11" width="13.28515625" style="2" bestFit="1" customWidth="1"/>
    <col min="12" max="12" width="14" style="2" bestFit="1" customWidth="1"/>
    <col min="13" max="13" width="11.42578125" style="2"/>
    <col min="14" max="14" width="14" style="2" bestFit="1" customWidth="1"/>
    <col min="15" max="16384" width="11.42578125" style="2"/>
  </cols>
  <sheetData>
    <row r="5" spans="6:17" x14ac:dyDescent="0.25">
      <c r="L5" s="63" t="s">
        <v>23</v>
      </c>
    </row>
    <row r="7" spans="6:17" x14ac:dyDescent="0.25">
      <c r="P7" s="2" t="s">
        <v>15</v>
      </c>
    </row>
    <row r="8" spans="6:17" ht="16.5" thickBot="1" x14ac:dyDescent="0.3"/>
    <row r="9" spans="6:17" ht="16.5" thickBot="1" x14ac:dyDescent="0.3">
      <c r="L9" s="12" t="s">
        <v>13</v>
      </c>
      <c r="M9" s="61">
        <f>CORREL(H20:H79,I20:I79)</f>
        <v>0.87618422593601175</v>
      </c>
      <c r="P9" s="12" t="s">
        <v>16</v>
      </c>
      <c r="Q9" s="28">
        <f>I11-Q10*H11</f>
        <v>-6.8022232281127518E-4</v>
      </c>
    </row>
    <row r="10" spans="6:17" ht="16.5" thickBot="1" x14ac:dyDescent="0.3">
      <c r="F10" s="12"/>
      <c r="G10" s="17" t="s">
        <v>10</v>
      </c>
      <c r="H10" s="26">
        <f>COUNT(H20:H79)</f>
        <v>60</v>
      </c>
      <c r="L10" s="15" t="s">
        <v>14</v>
      </c>
      <c r="M10" s="62">
        <f>M9*H15*I15</f>
        <v>9.9032389652246432E-5</v>
      </c>
      <c r="N10" s="10"/>
      <c r="P10" s="15" t="s">
        <v>17</v>
      </c>
      <c r="Q10" s="29">
        <f>M10/H14</f>
        <v>0.91882020375221163</v>
      </c>
    </row>
    <row r="11" spans="6:17" x14ac:dyDescent="0.25">
      <c r="F11" s="13"/>
      <c r="G11" s="14" t="s">
        <v>5</v>
      </c>
      <c r="H11" s="18">
        <f>AVERAGE(H20:H79)</f>
        <v>1.0538740771801817E-3</v>
      </c>
      <c r="I11" s="19">
        <f>AVERAGE(I20:I79)</f>
        <v>2.8809847151259338E-4</v>
      </c>
      <c r="M11" s="9"/>
    </row>
    <row r="12" spans="6:17" x14ac:dyDescent="0.25">
      <c r="F12" s="13"/>
      <c r="G12" s="14" t="s">
        <v>6</v>
      </c>
      <c r="H12" s="20">
        <f>STDEV(H20:H79)</f>
        <v>1.0469428628479863E-2</v>
      </c>
      <c r="I12" s="21">
        <f>STDEV(I20:I79)</f>
        <v>1.0978881222510877E-2</v>
      </c>
      <c r="P12" s="2" t="s">
        <v>18</v>
      </c>
      <c r="Q12" s="2">
        <f>M9^2</f>
        <v>0.76769879777908812</v>
      </c>
    </row>
    <row r="13" spans="6:17" ht="15.75" customHeight="1" x14ac:dyDescent="0.25">
      <c r="F13" s="13"/>
      <c r="G13" s="14" t="s">
        <v>7</v>
      </c>
      <c r="H13" s="20">
        <f>H12^2</f>
        <v>1.0960893580683374E-4</v>
      </c>
      <c r="I13" s="21">
        <f>I12^2</f>
        <v>1.2053583289800193E-4</v>
      </c>
      <c r="L13" s="11"/>
    </row>
    <row r="14" spans="6:17" ht="12.75" customHeight="1" x14ac:dyDescent="0.25">
      <c r="F14" s="13"/>
      <c r="G14" s="14" t="s">
        <v>8</v>
      </c>
      <c r="H14" s="20">
        <f>($H$10-1)/($H$10)*H13</f>
        <v>1.0778212021005318E-4</v>
      </c>
      <c r="I14" s="21">
        <f>($H$10-1)/($H$10)*I13</f>
        <v>1.185269023497019E-4</v>
      </c>
      <c r="J14" s="9"/>
      <c r="K14" s="9"/>
      <c r="L14" s="11"/>
    </row>
    <row r="15" spans="6:17" ht="12.75" customHeight="1" x14ac:dyDescent="0.25">
      <c r="F15" s="13"/>
      <c r="G15" s="14" t="s">
        <v>9</v>
      </c>
      <c r="H15" s="20">
        <f>SQRT(H14)</f>
        <v>1.0381816806804731E-2</v>
      </c>
      <c r="I15" s="21">
        <f>SQRT(I14)</f>
        <v>1.0887006124261247E-2</v>
      </c>
      <c r="J15" s="9"/>
      <c r="K15" s="9"/>
      <c r="L15" s="9"/>
    </row>
    <row r="16" spans="6:17" ht="12.75" customHeight="1" x14ac:dyDescent="0.25">
      <c r="F16" s="13"/>
      <c r="G16" s="14" t="s">
        <v>11</v>
      </c>
      <c r="H16" s="22">
        <f>MIN(H20:H79)</f>
        <v>-2.3073219510388543E-2</v>
      </c>
      <c r="I16" s="23">
        <f>MIN(I20:I79)</f>
        <v>-2.5369003690036918E-2</v>
      </c>
    </row>
    <row r="17" spans="5:18" ht="12.75" customHeight="1" thickBot="1" x14ac:dyDescent="0.3">
      <c r="F17" s="15"/>
      <c r="G17" s="16" t="s">
        <v>12</v>
      </c>
      <c r="H17" s="24">
        <f>MAX(H20:H79)</f>
        <v>3.4294459749005357E-2</v>
      </c>
      <c r="I17" s="25">
        <f>MAX(I20:I79)</f>
        <v>3.9347408829174757E-2</v>
      </c>
    </row>
    <row r="18" spans="5:18" x14ac:dyDescent="0.25">
      <c r="F18" s="27" t="s">
        <v>0</v>
      </c>
      <c r="G18" s="27"/>
      <c r="H18" s="27" t="s">
        <v>1</v>
      </c>
      <c r="I18" s="27"/>
    </row>
    <row r="19" spans="5:18" ht="15.75" customHeight="1" x14ac:dyDescent="0.25">
      <c r="E19" s="1" t="s">
        <v>2</v>
      </c>
      <c r="F19" s="1" t="s">
        <v>3</v>
      </c>
      <c r="G19" s="1" t="s">
        <v>4</v>
      </c>
      <c r="H19" s="1" t="s">
        <v>3</v>
      </c>
      <c r="I19" s="1" t="s">
        <v>4</v>
      </c>
    </row>
    <row r="20" spans="5:18" ht="15" customHeight="1" thickBot="1" x14ac:dyDescent="0.3">
      <c r="E20" s="3">
        <v>41289</v>
      </c>
      <c r="F20" s="4">
        <v>8601</v>
      </c>
      <c r="G20" s="4">
        <v>10.99</v>
      </c>
      <c r="H20" s="5">
        <f>F20/F21-1</f>
        <v>-3.602831292501274E-3</v>
      </c>
      <c r="I20" s="5">
        <f>G20/G21-1</f>
        <v>-2.7223230490017736E-3</v>
      </c>
    </row>
    <row r="21" spans="5:18" ht="15" customHeight="1" thickBot="1" x14ac:dyDescent="0.3">
      <c r="E21" s="3">
        <v>41288</v>
      </c>
      <c r="F21" s="4">
        <v>8632.1</v>
      </c>
      <c r="G21" s="4">
        <v>11.02</v>
      </c>
      <c r="H21" s="5">
        <f t="shared" ref="H21:I79" si="0">F21/F22-1</f>
        <v>-3.7623922351610606E-3</v>
      </c>
      <c r="I21" s="5">
        <f t="shared" si="0"/>
        <v>5.9333637608398604E-3</v>
      </c>
    </row>
    <row r="22" spans="5:18" ht="15" customHeight="1" thickBot="1" x14ac:dyDescent="0.3">
      <c r="E22" s="3">
        <v>41285</v>
      </c>
      <c r="F22" s="4">
        <v>8664.7000000000007</v>
      </c>
      <c r="G22" s="4">
        <v>10.955</v>
      </c>
      <c r="H22" s="5">
        <f t="shared" si="0"/>
        <v>5.313903166297429E-3</v>
      </c>
      <c r="I22" s="5">
        <f t="shared" si="0"/>
        <v>5.5071133547499596E-3</v>
      </c>
    </row>
    <row r="23" spans="5:18" ht="15" customHeight="1" thickBot="1" x14ac:dyDescent="0.3">
      <c r="E23" s="3">
        <v>41284</v>
      </c>
      <c r="F23" s="4">
        <v>8618.9</v>
      </c>
      <c r="G23" s="4">
        <v>10.895</v>
      </c>
      <c r="H23" s="5">
        <f t="shared" si="0"/>
        <v>1.4524075106896461E-3</v>
      </c>
      <c r="I23" s="5">
        <f t="shared" si="0"/>
        <v>6.0018467220683824E-3</v>
      </c>
    </row>
    <row r="24" spans="5:18" ht="16.5" thickBot="1" x14ac:dyDescent="0.3">
      <c r="E24" s="3">
        <v>41283</v>
      </c>
      <c r="F24" s="4">
        <v>8606.4</v>
      </c>
      <c r="G24" s="4">
        <v>10.83</v>
      </c>
      <c r="H24" s="5">
        <f t="shared" si="0"/>
        <v>1.8147403288773178E-2</v>
      </c>
      <c r="I24" s="5">
        <f t="shared" si="0"/>
        <v>3.9347408829174757E-2</v>
      </c>
    </row>
    <row r="25" spans="5:18" ht="16.5" customHeight="1" thickBot="1" x14ac:dyDescent="0.3">
      <c r="E25" s="3">
        <v>41282</v>
      </c>
      <c r="F25" s="4">
        <v>8453</v>
      </c>
      <c r="G25" s="4">
        <v>10.42</v>
      </c>
      <c r="H25" s="5">
        <f t="shared" si="0"/>
        <v>4.0384843805678639E-3</v>
      </c>
      <c r="I25" s="5">
        <f t="shared" si="0"/>
        <v>-2.870813397129135E-3</v>
      </c>
      <c r="L25" s="30" t="s">
        <v>24</v>
      </c>
    </row>
    <row r="26" spans="5:18" ht="15" customHeight="1" thickBot="1" x14ac:dyDescent="0.3">
      <c r="E26" s="3">
        <v>41281</v>
      </c>
      <c r="F26" s="4">
        <v>8419</v>
      </c>
      <c r="G26" s="4">
        <v>10.45</v>
      </c>
      <c r="H26" s="5">
        <f t="shared" si="0"/>
        <v>-1.9915123639725474E-3</v>
      </c>
      <c r="I26" s="5">
        <f t="shared" si="0"/>
        <v>-2.8625954198474579E-3</v>
      </c>
    </row>
    <row r="27" spans="5:18" ht="15" customHeight="1" thickBot="1" x14ac:dyDescent="0.3">
      <c r="E27" s="3">
        <v>41278</v>
      </c>
      <c r="F27" s="4">
        <v>8435.7999999999993</v>
      </c>
      <c r="G27" s="4">
        <v>10.48</v>
      </c>
      <c r="H27" s="5">
        <f t="shared" si="0"/>
        <v>3.8555822643215887E-3</v>
      </c>
      <c r="I27" s="5">
        <f t="shared" si="0"/>
        <v>2.3912003825921069E-3</v>
      </c>
      <c r="M27" s="40" t="s">
        <v>21</v>
      </c>
      <c r="N27" s="41"/>
      <c r="O27" s="42"/>
      <c r="P27" s="40" t="s">
        <v>22</v>
      </c>
      <c r="Q27" s="41"/>
      <c r="R27" s="42"/>
    </row>
    <row r="28" spans="5:18" ht="15" customHeight="1" thickBot="1" x14ac:dyDescent="0.3">
      <c r="E28" s="3">
        <v>41277</v>
      </c>
      <c r="F28" s="4">
        <v>8403.4</v>
      </c>
      <c r="G28" s="4">
        <v>10.455</v>
      </c>
      <c r="H28" s="5">
        <f t="shared" si="0"/>
        <v>-5.232255315119172E-3</v>
      </c>
      <c r="I28" s="5">
        <f t="shared" si="0"/>
        <v>-1.9093078758949389E-3</v>
      </c>
      <c r="K28" s="32" t="s">
        <v>20</v>
      </c>
      <c r="L28" s="33" t="s">
        <v>19</v>
      </c>
      <c r="M28" s="33"/>
      <c r="N28" s="33"/>
      <c r="O28" s="33"/>
      <c r="P28" s="33"/>
      <c r="Q28" s="33"/>
      <c r="R28" s="34"/>
    </row>
    <row r="29" spans="5:18" ht="15" customHeight="1" thickBot="1" x14ac:dyDescent="0.3">
      <c r="E29" s="3">
        <v>41276</v>
      </c>
      <c r="F29" s="4">
        <v>8447.6</v>
      </c>
      <c r="G29" s="4">
        <v>10.475</v>
      </c>
      <c r="H29" s="5">
        <f t="shared" si="0"/>
        <v>3.4294459749005357E-2</v>
      </c>
      <c r="I29" s="5">
        <f t="shared" si="0"/>
        <v>2.7968596663395573E-2</v>
      </c>
      <c r="L29" s="37">
        <f>-4%</f>
        <v>-0.04</v>
      </c>
      <c r="M29" s="31"/>
      <c r="N29" s="35"/>
      <c r="O29" s="36"/>
      <c r="P29" s="31"/>
      <c r="Q29" s="35"/>
      <c r="R29" s="36"/>
    </row>
    <row r="30" spans="5:18" ht="16.5" thickBot="1" x14ac:dyDescent="0.3">
      <c r="E30" s="3">
        <v>41274</v>
      </c>
      <c r="F30" s="4">
        <v>8167.5</v>
      </c>
      <c r="G30" s="4">
        <v>10.19</v>
      </c>
      <c r="H30" s="5">
        <f t="shared" si="0"/>
        <v>4.488992743819864E-3</v>
      </c>
      <c r="I30" s="5">
        <f t="shared" si="0"/>
        <v>1.9665683382497079E-3</v>
      </c>
      <c r="K30" s="7">
        <f>AVERAGE(L29:L30)</f>
        <v>-3.7500000000000006E-2</v>
      </c>
      <c r="L30" s="38">
        <f>L29+0.5%</f>
        <v>-3.5000000000000003E-2</v>
      </c>
      <c r="M30" s="43">
        <f t="shared" ref="M30:M45" si="1">COUNTIF($H$20:$H$79,"&lt;="&amp;L30)</f>
        <v>0</v>
      </c>
      <c r="N30" s="44">
        <f t="shared" ref="N30:N45" si="2">M30/$H$10</f>
        <v>0</v>
      </c>
      <c r="O30" s="45">
        <f t="shared" ref="O30:O45" si="3">N30-N29</f>
        <v>0</v>
      </c>
      <c r="P30" s="52">
        <f t="shared" ref="P30:P45" si="4">COUNTIF($I$20:$I$79,"&lt;="&amp;L30)</f>
        <v>0</v>
      </c>
      <c r="Q30" s="53">
        <f t="shared" ref="Q30:Q45" si="5">P30/$H$10</f>
        <v>0</v>
      </c>
      <c r="R30" s="54">
        <f t="shared" ref="R30:R45" si="6">Q30-Q29</f>
        <v>0</v>
      </c>
    </row>
    <row r="31" spans="5:18" ht="16.5" customHeight="1" thickBot="1" x14ac:dyDescent="0.3">
      <c r="E31" s="3">
        <v>41271</v>
      </c>
      <c r="F31" s="4">
        <v>8131</v>
      </c>
      <c r="G31" s="4">
        <v>10.17</v>
      </c>
      <c r="H31" s="5">
        <f t="shared" si="0"/>
        <v>-1.8101897136784562E-2</v>
      </c>
      <c r="I31" s="5">
        <f t="shared" si="0"/>
        <v>-1.0700389105058328E-2</v>
      </c>
      <c r="K31" s="7">
        <f t="shared" ref="K31:K45" si="7">AVERAGE(L30:L31)</f>
        <v>-3.2500000000000001E-2</v>
      </c>
      <c r="L31" s="38">
        <f t="shared" ref="L31:L45" si="8">L30+0.5%</f>
        <v>-3.0000000000000002E-2</v>
      </c>
      <c r="M31" s="46">
        <f t="shared" si="1"/>
        <v>0</v>
      </c>
      <c r="N31" s="47">
        <f t="shared" si="2"/>
        <v>0</v>
      </c>
      <c r="O31" s="48">
        <f t="shared" si="3"/>
        <v>0</v>
      </c>
      <c r="P31" s="55">
        <f t="shared" si="4"/>
        <v>0</v>
      </c>
      <c r="Q31" s="56">
        <f t="shared" si="5"/>
        <v>0</v>
      </c>
      <c r="R31" s="57">
        <f t="shared" si="6"/>
        <v>0</v>
      </c>
    </row>
    <row r="32" spans="5:18" ht="15" customHeight="1" thickBot="1" x14ac:dyDescent="0.3">
      <c r="E32" s="3">
        <v>41270</v>
      </c>
      <c r="F32" s="4">
        <v>8280.9</v>
      </c>
      <c r="G32" s="4">
        <v>10.28</v>
      </c>
      <c r="H32" s="5">
        <f t="shared" si="0"/>
        <v>-2.2410988613772442E-3</v>
      </c>
      <c r="I32" s="5">
        <f t="shared" si="0"/>
        <v>-1.9417475728156219E-3</v>
      </c>
      <c r="K32" s="7">
        <f t="shared" si="7"/>
        <v>-2.7500000000000004E-2</v>
      </c>
      <c r="L32" s="38">
        <f t="shared" si="8"/>
        <v>-2.5000000000000001E-2</v>
      </c>
      <c r="M32" s="46">
        <f t="shared" si="1"/>
        <v>0</v>
      </c>
      <c r="N32" s="47">
        <f t="shared" si="2"/>
        <v>0</v>
      </c>
      <c r="O32" s="48">
        <f t="shared" si="3"/>
        <v>0</v>
      </c>
      <c r="P32" s="55">
        <f t="shared" si="4"/>
        <v>1</v>
      </c>
      <c r="Q32" s="56">
        <f t="shared" si="5"/>
        <v>1.6666666666666666E-2</v>
      </c>
      <c r="R32" s="57">
        <f t="shared" si="6"/>
        <v>1.6666666666666666E-2</v>
      </c>
    </row>
    <row r="33" spans="5:18" ht="15" customHeight="1" thickBot="1" x14ac:dyDescent="0.3">
      <c r="E33" s="3">
        <v>41267</v>
      </c>
      <c r="F33" s="4">
        <v>8299.5</v>
      </c>
      <c r="G33" s="4">
        <v>10.3</v>
      </c>
      <c r="H33" s="5">
        <f t="shared" si="0"/>
        <v>1.0252080569292943E-3</v>
      </c>
      <c r="I33" s="5">
        <f t="shared" si="0"/>
        <v>4.8780487804878092E-3</v>
      </c>
      <c r="K33" s="7">
        <f t="shared" si="7"/>
        <v>-2.2499999999999999E-2</v>
      </c>
      <c r="L33" s="38">
        <f t="shared" si="8"/>
        <v>-0.02</v>
      </c>
      <c r="M33" s="46">
        <f t="shared" si="1"/>
        <v>2</v>
      </c>
      <c r="N33" s="47">
        <f t="shared" si="2"/>
        <v>3.3333333333333333E-2</v>
      </c>
      <c r="O33" s="48">
        <f t="shared" si="3"/>
        <v>3.3333333333333333E-2</v>
      </c>
      <c r="P33" s="55">
        <f t="shared" si="4"/>
        <v>3</v>
      </c>
      <c r="Q33" s="56">
        <f t="shared" si="5"/>
        <v>0.05</v>
      </c>
      <c r="R33" s="57">
        <f t="shared" si="6"/>
        <v>3.333333333333334E-2</v>
      </c>
    </row>
    <row r="34" spans="5:18" ht="15" customHeight="1" thickBot="1" x14ac:dyDescent="0.3">
      <c r="E34" s="3">
        <v>41264</v>
      </c>
      <c r="F34" s="4">
        <v>8291</v>
      </c>
      <c r="G34" s="4">
        <v>10.25</v>
      </c>
      <c r="H34" s="5">
        <f t="shared" si="0"/>
        <v>3.2429031243192963E-3</v>
      </c>
      <c r="I34" s="5">
        <f t="shared" si="0"/>
        <v>5.3948013732221245E-3</v>
      </c>
      <c r="K34" s="7">
        <f t="shared" si="7"/>
        <v>-1.7500000000000002E-2</v>
      </c>
      <c r="L34" s="38">
        <f t="shared" si="8"/>
        <v>-1.4999999999999999E-2</v>
      </c>
      <c r="M34" s="46">
        <f t="shared" si="1"/>
        <v>5</v>
      </c>
      <c r="N34" s="47">
        <f t="shared" si="2"/>
        <v>8.3333333333333329E-2</v>
      </c>
      <c r="O34" s="48">
        <f t="shared" si="3"/>
        <v>4.9999999999999996E-2</v>
      </c>
      <c r="P34" s="55">
        <f t="shared" si="4"/>
        <v>4</v>
      </c>
      <c r="Q34" s="56">
        <f t="shared" si="5"/>
        <v>6.6666666666666666E-2</v>
      </c>
      <c r="R34" s="57">
        <f t="shared" si="6"/>
        <v>1.6666666666666663E-2</v>
      </c>
    </row>
    <row r="35" spans="5:18" ht="15" customHeight="1" thickBot="1" x14ac:dyDescent="0.3">
      <c r="E35" s="3">
        <v>41263</v>
      </c>
      <c r="F35" s="4">
        <v>8264.2000000000007</v>
      </c>
      <c r="G35" s="4">
        <v>10.195</v>
      </c>
      <c r="H35" s="5">
        <f t="shared" si="0"/>
        <v>0</v>
      </c>
      <c r="I35" s="5">
        <f t="shared" si="0"/>
        <v>-1.4691478942213676E-3</v>
      </c>
      <c r="K35" s="7">
        <f t="shared" si="7"/>
        <v>-1.2499999999999999E-2</v>
      </c>
      <c r="L35" s="38">
        <f t="shared" si="8"/>
        <v>-9.9999999999999985E-3</v>
      </c>
      <c r="M35" s="46">
        <f t="shared" si="1"/>
        <v>6</v>
      </c>
      <c r="N35" s="47">
        <f t="shared" si="2"/>
        <v>0.1</v>
      </c>
      <c r="O35" s="48">
        <f t="shared" si="3"/>
        <v>1.6666666666666677E-2</v>
      </c>
      <c r="P35" s="55">
        <f t="shared" si="4"/>
        <v>7</v>
      </c>
      <c r="Q35" s="56">
        <f t="shared" si="5"/>
        <v>0.11666666666666667</v>
      </c>
      <c r="R35" s="57">
        <f t="shared" si="6"/>
        <v>0.05</v>
      </c>
    </row>
    <row r="36" spans="5:18" ht="16.5" thickBot="1" x14ac:dyDescent="0.3">
      <c r="E36" s="3">
        <v>41262</v>
      </c>
      <c r="F36" s="4">
        <v>8264.2000000000007</v>
      </c>
      <c r="G36" s="4">
        <v>10.210000000000001</v>
      </c>
      <c r="H36" s="5">
        <f t="shared" si="0"/>
        <v>1.1678581921457321E-2</v>
      </c>
      <c r="I36" s="5">
        <f t="shared" si="0"/>
        <v>1.4713094654241754E-3</v>
      </c>
      <c r="K36" s="7">
        <f t="shared" si="7"/>
        <v>-7.499999999999998E-3</v>
      </c>
      <c r="L36" s="38">
        <f t="shared" si="8"/>
        <v>-4.9999999999999984E-3</v>
      </c>
      <c r="M36" s="46">
        <f t="shared" si="1"/>
        <v>12</v>
      </c>
      <c r="N36" s="47">
        <f t="shared" si="2"/>
        <v>0.2</v>
      </c>
      <c r="O36" s="48">
        <f t="shared" si="3"/>
        <v>0.1</v>
      </c>
      <c r="P36" s="55">
        <f t="shared" si="4"/>
        <v>17</v>
      </c>
      <c r="Q36" s="56">
        <f t="shared" si="5"/>
        <v>0.28333333333333333</v>
      </c>
      <c r="R36" s="57">
        <f t="shared" si="6"/>
        <v>0.16666666666666666</v>
      </c>
    </row>
    <row r="37" spans="5:18" ht="16.5" customHeight="1" thickBot="1" x14ac:dyDescent="0.3">
      <c r="E37" s="3">
        <v>41261</v>
      </c>
      <c r="F37" s="4">
        <v>8168.8</v>
      </c>
      <c r="G37" s="4">
        <v>10.195</v>
      </c>
      <c r="H37" s="5">
        <f t="shared" si="0"/>
        <v>1.5981990721739336E-2</v>
      </c>
      <c r="I37" s="5">
        <f t="shared" si="0"/>
        <v>6.9135802469135754E-3</v>
      </c>
      <c r="K37" s="7">
        <f t="shared" si="7"/>
        <v>-2.4999999999999992E-3</v>
      </c>
      <c r="L37" s="38">
        <f t="shared" si="8"/>
        <v>0</v>
      </c>
      <c r="M37" s="46">
        <f t="shared" si="1"/>
        <v>27</v>
      </c>
      <c r="N37" s="47">
        <f t="shared" si="2"/>
        <v>0.45</v>
      </c>
      <c r="O37" s="48">
        <f t="shared" si="3"/>
        <v>0.25</v>
      </c>
      <c r="P37" s="55">
        <f t="shared" si="4"/>
        <v>31</v>
      </c>
      <c r="Q37" s="56">
        <f t="shared" si="5"/>
        <v>0.51666666666666672</v>
      </c>
      <c r="R37" s="57">
        <f t="shared" si="6"/>
        <v>0.23333333333333339</v>
      </c>
    </row>
    <row r="38" spans="5:18" ht="15" customHeight="1" thickBot="1" x14ac:dyDescent="0.3">
      <c r="E38" s="3">
        <v>41260</v>
      </c>
      <c r="F38" s="4">
        <v>8040.3</v>
      </c>
      <c r="G38" s="4">
        <v>10.125</v>
      </c>
      <c r="H38" s="5">
        <f t="shared" si="0"/>
        <v>2.0189180094962733E-3</v>
      </c>
      <c r="I38" s="5">
        <f t="shared" si="0"/>
        <v>-6.3788027477919007E-3</v>
      </c>
      <c r="K38" s="7">
        <f t="shared" si="7"/>
        <v>2.5000000000000001E-3</v>
      </c>
      <c r="L38" s="38">
        <f t="shared" si="8"/>
        <v>5.0000000000000001E-3</v>
      </c>
      <c r="M38" s="46">
        <f t="shared" si="1"/>
        <v>45</v>
      </c>
      <c r="N38" s="47">
        <f t="shared" si="2"/>
        <v>0.75</v>
      </c>
      <c r="O38" s="48">
        <f t="shared" si="3"/>
        <v>0.3</v>
      </c>
      <c r="P38" s="55">
        <f t="shared" si="4"/>
        <v>41</v>
      </c>
      <c r="Q38" s="56">
        <f t="shared" si="5"/>
        <v>0.68333333333333335</v>
      </c>
      <c r="R38" s="57">
        <f t="shared" si="6"/>
        <v>0.16666666666666663</v>
      </c>
    </row>
    <row r="39" spans="5:18" ht="15" customHeight="1" thickBot="1" x14ac:dyDescent="0.3">
      <c r="E39" s="3">
        <v>41257</v>
      </c>
      <c r="F39" s="4">
        <v>8024.1</v>
      </c>
      <c r="G39" s="4">
        <v>10.19</v>
      </c>
      <c r="H39" s="5">
        <f t="shared" si="0"/>
        <v>8.7313367676600251E-4</v>
      </c>
      <c r="I39" s="5">
        <f t="shared" si="0"/>
        <v>0</v>
      </c>
      <c r="K39" s="7">
        <f t="shared" si="7"/>
        <v>7.4999999999999997E-3</v>
      </c>
      <c r="L39" s="38">
        <f t="shared" si="8"/>
        <v>0.01</v>
      </c>
      <c r="M39" s="46">
        <f t="shared" si="1"/>
        <v>50</v>
      </c>
      <c r="N39" s="47">
        <f t="shared" si="2"/>
        <v>0.83333333333333337</v>
      </c>
      <c r="O39" s="48">
        <f t="shared" si="3"/>
        <v>8.333333333333337E-2</v>
      </c>
      <c r="P39" s="55">
        <f t="shared" si="4"/>
        <v>52</v>
      </c>
      <c r="Q39" s="56">
        <f t="shared" si="5"/>
        <v>0.8666666666666667</v>
      </c>
      <c r="R39" s="57">
        <f t="shared" si="6"/>
        <v>0.18333333333333335</v>
      </c>
    </row>
    <row r="40" spans="5:18" ht="15" customHeight="1" thickBot="1" x14ac:dyDescent="0.3">
      <c r="E40" s="3">
        <v>41256</v>
      </c>
      <c r="F40" s="4">
        <v>8017.1</v>
      </c>
      <c r="G40" s="4">
        <v>10.19</v>
      </c>
      <c r="H40" s="5">
        <f t="shared" si="0"/>
        <v>3.7937597035109238E-3</v>
      </c>
      <c r="I40" s="5">
        <f t="shared" si="0"/>
        <v>6.9169960474309011E-3</v>
      </c>
      <c r="K40" s="7">
        <f t="shared" si="7"/>
        <v>1.2500000000000001E-2</v>
      </c>
      <c r="L40" s="38">
        <f t="shared" si="8"/>
        <v>1.4999999999999999E-2</v>
      </c>
      <c r="M40" s="46">
        <f t="shared" si="1"/>
        <v>54</v>
      </c>
      <c r="N40" s="47">
        <f t="shared" si="2"/>
        <v>0.9</v>
      </c>
      <c r="O40" s="48">
        <f t="shared" si="3"/>
        <v>6.6666666666666652E-2</v>
      </c>
      <c r="P40" s="55">
        <f t="shared" si="4"/>
        <v>55</v>
      </c>
      <c r="Q40" s="56">
        <f t="shared" si="5"/>
        <v>0.91666666666666663</v>
      </c>
      <c r="R40" s="57">
        <f t="shared" si="6"/>
        <v>4.9999999999999933E-2</v>
      </c>
    </row>
    <row r="41" spans="5:18" ht="15" customHeight="1" thickBot="1" x14ac:dyDescent="0.3">
      <c r="E41" s="3">
        <v>41255</v>
      </c>
      <c r="F41" s="4">
        <v>7986.8</v>
      </c>
      <c r="G41" s="4">
        <v>10.119999999999999</v>
      </c>
      <c r="H41" s="5">
        <f t="shared" si="0"/>
        <v>8.3197616432477695E-3</v>
      </c>
      <c r="I41" s="5">
        <f t="shared" si="0"/>
        <v>5.9642147117295874E-3</v>
      </c>
      <c r="K41" s="7">
        <f t="shared" si="7"/>
        <v>1.7500000000000002E-2</v>
      </c>
      <c r="L41" s="38">
        <f t="shared" si="8"/>
        <v>0.02</v>
      </c>
      <c r="M41" s="46">
        <f t="shared" si="1"/>
        <v>58</v>
      </c>
      <c r="N41" s="47">
        <f t="shared" si="2"/>
        <v>0.96666666666666667</v>
      </c>
      <c r="O41" s="48">
        <f t="shared" si="3"/>
        <v>6.6666666666666652E-2</v>
      </c>
      <c r="P41" s="55">
        <f t="shared" si="4"/>
        <v>58</v>
      </c>
      <c r="Q41" s="56">
        <f t="shared" si="5"/>
        <v>0.96666666666666667</v>
      </c>
      <c r="R41" s="57">
        <f t="shared" si="6"/>
        <v>5.0000000000000044E-2</v>
      </c>
    </row>
    <row r="42" spans="5:18" ht="16.5" thickBot="1" x14ac:dyDescent="0.3">
      <c r="E42" s="3">
        <v>41254</v>
      </c>
      <c r="F42" s="4">
        <v>7920.9</v>
      </c>
      <c r="G42" s="4">
        <v>10.06</v>
      </c>
      <c r="H42" s="5">
        <f t="shared" si="0"/>
        <v>1.4927476807954587E-2</v>
      </c>
      <c r="I42" s="5">
        <f t="shared" si="0"/>
        <v>1.3091641490433181E-2</v>
      </c>
      <c r="K42" s="7">
        <f t="shared" si="7"/>
        <v>2.2499999999999999E-2</v>
      </c>
      <c r="L42" s="38">
        <f t="shared" si="8"/>
        <v>2.5000000000000001E-2</v>
      </c>
      <c r="M42" s="46">
        <f t="shared" si="1"/>
        <v>59</v>
      </c>
      <c r="N42" s="47">
        <f t="shared" si="2"/>
        <v>0.98333333333333328</v>
      </c>
      <c r="O42" s="48">
        <f t="shared" si="3"/>
        <v>1.6666666666666607E-2</v>
      </c>
      <c r="P42" s="55">
        <f t="shared" si="4"/>
        <v>58</v>
      </c>
      <c r="Q42" s="56">
        <f t="shared" si="5"/>
        <v>0.96666666666666667</v>
      </c>
      <c r="R42" s="57">
        <f t="shared" si="6"/>
        <v>0</v>
      </c>
    </row>
    <row r="43" spans="5:18" ht="16.5" thickBot="1" x14ac:dyDescent="0.3">
      <c r="E43" s="3">
        <v>41253</v>
      </c>
      <c r="F43" s="4">
        <v>7804.4</v>
      </c>
      <c r="G43" s="4">
        <v>9.93</v>
      </c>
      <c r="H43" s="5">
        <f t="shared" si="0"/>
        <v>-5.6189080716060325E-3</v>
      </c>
      <c r="I43" s="5">
        <f t="shared" si="0"/>
        <v>-7.0000000000000062E-3</v>
      </c>
      <c r="K43" s="7">
        <f t="shared" si="7"/>
        <v>2.7500000000000004E-2</v>
      </c>
      <c r="L43" s="38">
        <f t="shared" si="8"/>
        <v>3.0000000000000002E-2</v>
      </c>
      <c r="M43" s="46">
        <f t="shared" si="1"/>
        <v>59</v>
      </c>
      <c r="N43" s="47">
        <f t="shared" si="2"/>
        <v>0.98333333333333328</v>
      </c>
      <c r="O43" s="48">
        <f t="shared" si="3"/>
        <v>0</v>
      </c>
      <c r="P43" s="55">
        <f t="shared" si="4"/>
        <v>59</v>
      </c>
      <c r="Q43" s="56">
        <f t="shared" si="5"/>
        <v>0.98333333333333328</v>
      </c>
      <c r="R43" s="57">
        <f t="shared" si="6"/>
        <v>1.6666666666666607E-2</v>
      </c>
    </row>
    <row r="44" spans="5:18" ht="16.5" thickBot="1" x14ac:dyDescent="0.3">
      <c r="E44" s="3">
        <v>41250</v>
      </c>
      <c r="F44" s="4">
        <v>7848.5</v>
      </c>
      <c r="G44" s="4">
        <v>10</v>
      </c>
      <c r="H44" s="5">
        <f t="shared" si="0"/>
        <v>-7.8753097031906139E-3</v>
      </c>
      <c r="I44" s="5">
        <f t="shared" si="0"/>
        <v>-9.4105993065874971E-3</v>
      </c>
      <c r="K44" s="7">
        <f t="shared" si="7"/>
        <v>3.2500000000000001E-2</v>
      </c>
      <c r="L44" s="38">
        <f t="shared" si="8"/>
        <v>3.5000000000000003E-2</v>
      </c>
      <c r="M44" s="46">
        <f t="shared" si="1"/>
        <v>60</v>
      </c>
      <c r="N44" s="47">
        <f t="shared" si="2"/>
        <v>1</v>
      </c>
      <c r="O44" s="48">
        <f t="shared" si="3"/>
        <v>1.6666666666666718E-2</v>
      </c>
      <c r="P44" s="55">
        <f t="shared" si="4"/>
        <v>59</v>
      </c>
      <c r="Q44" s="56">
        <f t="shared" si="5"/>
        <v>0.98333333333333328</v>
      </c>
      <c r="R44" s="57">
        <f t="shared" si="6"/>
        <v>0</v>
      </c>
    </row>
    <row r="45" spans="5:18" ht="16.5" thickBot="1" x14ac:dyDescent="0.3">
      <c r="E45" s="3">
        <v>41249</v>
      </c>
      <c r="F45" s="4">
        <v>7910.8</v>
      </c>
      <c r="G45" s="4">
        <v>10.095000000000001</v>
      </c>
      <c r="H45" s="5">
        <f t="shared" si="0"/>
        <v>3.5011162979501353E-3</v>
      </c>
      <c r="I45" s="5">
        <f t="shared" si="0"/>
        <v>5.4780876494024966E-3</v>
      </c>
      <c r="K45" s="7">
        <f t="shared" si="7"/>
        <v>3.7500000000000006E-2</v>
      </c>
      <c r="L45" s="39">
        <f t="shared" si="8"/>
        <v>0.04</v>
      </c>
      <c r="M45" s="49">
        <f t="shared" si="1"/>
        <v>60</v>
      </c>
      <c r="N45" s="50">
        <f t="shared" si="2"/>
        <v>1</v>
      </c>
      <c r="O45" s="51">
        <f t="shared" si="3"/>
        <v>0</v>
      </c>
      <c r="P45" s="58">
        <f t="shared" si="4"/>
        <v>60</v>
      </c>
      <c r="Q45" s="59">
        <f t="shared" si="5"/>
        <v>1</v>
      </c>
      <c r="R45" s="60">
        <f t="shared" si="6"/>
        <v>1.6666666666666718E-2</v>
      </c>
    </row>
    <row r="46" spans="5:18" ht="16.5" thickBot="1" x14ac:dyDescent="0.3">
      <c r="E46" s="3">
        <v>41248</v>
      </c>
      <c r="F46" s="4">
        <v>7883.2</v>
      </c>
      <c r="G46" s="4">
        <v>10.039999999999999</v>
      </c>
      <c r="H46" s="5">
        <f t="shared" si="0"/>
        <v>-2.4296416278598576E-3</v>
      </c>
      <c r="I46" s="5">
        <f t="shared" si="0"/>
        <v>-5.9405940594059459E-3</v>
      </c>
      <c r="M46" s="8"/>
    </row>
    <row r="47" spans="5:18" ht="16.5" thickBot="1" x14ac:dyDescent="0.3">
      <c r="E47" s="3">
        <v>41247</v>
      </c>
      <c r="F47" s="4">
        <v>7902.4</v>
      </c>
      <c r="G47" s="4">
        <v>10.1</v>
      </c>
      <c r="H47" s="5">
        <f t="shared" si="0"/>
        <v>1.6731734523145469E-3</v>
      </c>
      <c r="I47" s="5">
        <f t="shared" si="0"/>
        <v>4.9751243781093191E-3</v>
      </c>
    </row>
    <row r="48" spans="5:18" ht="16.5" thickBot="1" x14ac:dyDescent="0.3">
      <c r="E48" s="3">
        <v>41246</v>
      </c>
      <c r="F48" s="4">
        <v>7889.2</v>
      </c>
      <c r="G48" s="4">
        <v>10.050000000000001</v>
      </c>
      <c r="H48" s="5">
        <f t="shared" si="0"/>
        <v>-5.7217755148338822E-3</v>
      </c>
      <c r="I48" s="5">
        <f t="shared" si="0"/>
        <v>-3.9643211100097719E-3</v>
      </c>
    </row>
    <row r="49" spans="5:9" ht="16.5" thickBot="1" x14ac:dyDescent="0.3">
      <c r="E49" s="3">
        <v>41243</v>
      </c>
      <c r="F49" s="4">
        <v>7934.6</v>
      </c>
      <c r="G49" s="4">
        <v>10.09</v>
      </c>
      <c r="H49" s="5">
        <f t="shared" si="0"/>
        <v>-4.90362065289629E-3</v>
      </c>
      <c r="I49" s="5">
        <f t="shared" si="0"/>
        <v>-2.9644268774703386E-3</v>
      </c>
    </row>
    <row r="50" spans="5:9" ht="16.5" thickBot="1" x14ac:dyDescent="0.3">
      <c r="E50" s="3">
        <v>41242</v>
      </c>
      <c r="F50" s="4">
        <v>7973.7</v>
      </c>
      <c r="G50" s="4">
        <v>10.119999999999999</v>
      </c>
      <c r="H50" s="5">
        <f t="shared" si="0"/>
        <v>1.7365009696845846E-2</v>
      </c>
      <c r="I50" s="5">
        <f t="shared" si="0"/>
        <v>9.4763092269325444E-3</v>
      </c>
    </row>
    <row r="51" spans="5:9" ht="16.5" thickBot="1" x14ac:dyDescent="0.3">
      <c r="E51" s="3">
        <v>41241</v>
      </c>
      <c r="F51" s="4">
        <v>7837.6</v>
      </c>
      <c r="G51" s="4">
        <v>10.025</v>
      </c>
      <c r="H51" s="5">
        <f t="shared" si="0"/>
        <v>-3.319048285158277E-3</v>
      </c>
      <c r="I51" s="5">
        <f t="shared" si="0"/>
        <v>-8.4075173095943256E-3</v>
      </c>
    </row>
    <row r="52" spans="5:9" ht="16.5" thickBot="1" x14ac:dyDescent="0.3">
      <c r="E52" s="3">
        <v>41240</v>
      </c>
      <c r="F52" s="4">
        <v>7863.7</v>
      </c>
      <c r="G52" s="4">
        <v>10.11</v>
      </c>
      <c r="H52" s="5">
        <f t="shared" si="0"/>
        <v>-1.4095596078631534E-3</v>
      </c>
      <c r="I52" s="5">
        <f t="shared" si="0"/>
        <v>-8.8235294117646745E-3</v>
      </c>
    </row>
    <row r="53" spans="5:9" ht="16.5" thickBot="1" x14ac:dyDescent="0.3">
      <c r="E53" s="3">
        <v>41239</v>
      </c>
      <c r="F53" s="4">
        <v>7874.8</v>
      </c>
      <c r="G53" s="4">
        <v>10.199999999999999</v>
      </c>
      <c r="H53" s="5">
        <f t="shared" si="0"/>
        <v>-4.3997167998381936E-3</v>
      </c>
      <c r="I53" s="5">
        <f t="shared" si="0"/>
        <v>-5.8479532163743242E-3</v>
      </c>
    </row>
    <row r="54" spans="5:9" ht="16.5" thickBot="1" x14ac:dyDescent="0.3">
      <c r="E54" s="3">
        <v>41236</v>
      </c>
      <c r="F54" s="4">
        <v>7909.6</v>
      </c>
      <c r="G54" s="4">
        <v>10.26</v>
      </c>
      <c r="H54" s="5">
        <f t="shared" si="0"/>
        <v>4.3171313931635868E-3</v>
      </c>
      <c r="I54" s="5">
        <f t="shared" si="0"/>
        <v>3.9138943248531177E-3</v>
      </c>
    </row>
    <row r="55" spans="5:9" ht="16.5" thickBot="1" x14ac:dyDescent="0.3">
      <c r="E55" s="3">
        <v>41235</v>
      </c>
      <c r="F55" s="4">
        <v>7875.6</v>
      </c>
      <c r="G55" s="4">
        <v>10.220000000000001</v>
      </c>
      <c r="H55" s="5">
        <f t="shared" si="0"/>
        <v>8.993773541394523E-3</v>
      </c>
      <c r="I55" s="5">
        <f t="shared" si="0"/>
        <v>5.9055118110236116E-3</v>
      </c>
    </row>
    <row r="56" spans="5:9" ht="16.5" thickBot="1" x14ac:dyDescent="0.3">
      <c r="E56" s="3">
        <v>41234</v>
      </c>
      <c r="F56" s="4">
        <v>7805.4</v>
      </c>
      <c r="G56" s="4">
        <v>10.16</v>
      </c>
      <c r="H56" s="5">
        <f t="shared" si="0"/>
        <v>3.4324501523390616E-3</v>
      </c>
      <c r="I56" s="5">
        <f t="shared" si="0"/>
        <v>1.4785608674223738E-3</v>
      </c>
    </row>
    <row r="57" spans="5:9" ht="16.5" thickBot="1" x14ac:dyDescent="0.3">
      <c r="E57" s="3">
        <v>41233</v>
      </c>
      <c r="F57" s="4">
        <v>7778.7</v>
      </c>
      <c r="G57" s="4">
        <v>10.145</v>
      </c>
      <c r="H57" s="5">
        <f t="shared" si="0"/>
        <v>1.9191632963240224E-3</v>
      </c>
      <c r="I57" s="5">
        <f t="shared" si="0"/>
        <v>-2.4582104228122459E-3</v>
      </c>
    </row>
    <row r="58" spans="5:9" ht="16.5" thickBot="1" x14ac:dyDescent="0.3">
      <c r="E58" s="3">
        <v>41232</v>
      </c>
      <c r="F58" s="4">
        <v>7763.8</v>
      </c>
      <c r="G58" s="4">
        <v>10.17</v>
      </c>
      <c r="H58" s="5">
        <f t="shared" si="0"/>
        <v>2.3141192904773344E-2</v>
      </c>
      <c r="I58" s="5">
        <f t="shared" si="0"/>
        <v>1.5984015984016109E-2</v>
      </c>
    </row>
    <row r="59" spans="5:9" ht="16.5" thickBot="1" x14ac:dyDescent="0.3">
      <c r="E59" s="3">
        <v>41229</v>
      </c>
      <c r="F59" s="4">
        <v>7588.2</v>
      </c>
      <c r="G59" s="4">
        <v>10.01</v>
      </c>
      <c r="H59" s="5">
        <f t="shared" si="0"/>
        <v>-1.3943213566369961E-2</v>
      </c>
      <c r="I59" s="5">
        <f t="shared" si="0"/>
        <v>-9.401286491835803E-3</v>
      </c>
    </row>
    <row r="60" spans="5:9" ht="16.5" thickBot="1" x14ac:dyDescent="0.3">
      <c r="E60" s="3">
        <v>41228</v>
      </c>
      <c r="F60" s="4">
        <v>7695.5</v>
      </c>
      <c r="G60" s="4">
        <v>10.105</v>
      </c>
      <c r="H60" s="5">
        <f t="shared" si="0"/>
        <v>2.9323602241626556E-3</v>
      </c>
      <c r="I60" s="5">
        <f t="shared" si="0"/>
        <v>-2.9600394671928099E-3</v>
      </c>
    </row>
    <row r="61" spans="5:9" ht="16.5" thickBot="1" x14ac:dyDescent="0.3">
      <c r="E61" s="3">
        <v>41227</v>
      </c>
      <c r="F61" s="4">
        <v>7673</v>
      </c>
      <c r="G61" s="4">
        <v>10.135</v>
      </c>
      <c r="H61" s="5">
        <f t="shared" si="0"/>
        <v>-2.6516234694672347E-3</v>
      </c>
      <c r="I61" s="5">
        <f t="shared" si="0"/>
        <v>4.9358341559724295E-4</v>
      </c>
    </row>
    <row r="62" spans="5:9" ht="16.5" thickBot="1" x14ac:dyDescent="0.3">
      <c r="E62" s="3">
        <v>41226</v>
      </c>
      <c r="F62" s="4">
        <v>7693.4</v>
      </c>
      <c r="G62" s="4">
        <v>10.130000000000001</v>
      </c>
      <c r="H62" s="5">
        <f t="shared" si="0"/>
        <v>1.6596633103411751E-2</v>
      </c>
      <c r="I62" s="5">
        <f t="shared" si="0"/>
        <v>1.6048144433299827E-2</v>
      </c>
    </row>
    <row r="63" spans="5:9" ht="16.5" thickBot="1" x14ac:dyDescent="0.3">
      <c r="E63" s="3">
        <v>41225</v>
      </c>
      <c r="F63" s="4">
        <v>7567.8</v>
      </c>
      <c r="G63" s="4">
        <v>9.9700000000000006</v>
      </c>
      <c r="H63" s="5">
        <f t="shared" si="0"/>
        <v>-9.009244951941997E-3</v>
      </c>
      <c r="I63" s="5">
        <f t="shared" si="0"/>
        <v>-5.9820538384843802E-3</v>
      </c>
    </row>
    <row r="64" spans="5:9" ht="16.5" thickBot="1" x14ac:dyDescent="0.3">
      <c r="E64" s="3">
        <v>41222</v>
      </c>
      <c r="F64" s="4">
        <v>7636.6</v>
      </c>
      <c r="G64" s="4">
        <v>10.029999999999999</v>
      </c>
      <c r="H64" s="5">
        <f t="shared" si="0"/>
        <v>1.6395377815086043E-3</v>
      </c>
      <c r="I64" s="5">
        <f t="shared" si="0"/>
        <v>3.3009902970890792E-3</v>
      </c>
    </row>
    <row r="65" spans="5:9" ht="16.5" thickBot="1" x14ac:dyDescent="0.3">
      <c r="E65" s="3">
        <v>41221</v>
      </c>
      <c r="F65" s="4">
        <v>7624.1</v>
      </c>
      <c r="G65" s="4">
        <v>9.9969999999999999</v>
      </c>
      <c r="H65" s="5">
        <f t="shared" si="0"/>
        <v>-4.7776312869580728E-3</v>
      </c>
      <c r="I65" s="5">
        <f t="shared" si="0"/>
        <v>-2.9999999999996696E-4</v>
      </c>
    </row>
    <row r="66" spans="5:9" ht="16.5" thickBot="1" x14ac:dyDescent="0.3">
      <c r="E66" s="3">
        <v>41220</v>
      </c>
      <c r="F66" s="4">
        <v>7660.7</v>
      </c>
      <c r="G66" s="4">
        <v>10</v>
      </c>
      <c r="H66" s="5">
        <f t="shared" si="0"/>
        <v>-2.2570684903541971E-2</v>
      </c>
      <c r="I66" s="5">
        <f t="shared" si="0"/>
        <v>-2.1047479197258911E-2</v>
      </c>
    </row>
    <row r="67" spans="5:9" ht="16.5" thickBot="1" x14ac:dyDescent="0.3">
      <c r="E67" s="3">
        <v>41219</v>
      </c>
      <c r="F67" s="4">
        <v>7837.6</v>
      </c>
      <c r="G67" s="4">
        <v>10.215</v>
      </c>
      <c r="H67" s="5">
        <f t="shared" si="0"/>
        <v>2.4301025759088102E-3</v>
      </c>
      <c r="I67" s="5">
        <f t="shared" si="0"/>
        <v>1.0885700148441257E-2</v>
      </c>
    </row>
    <row r="68" spans="5:9" ht="16.5" thickBot="1" x14ac:dyDescent="0.3">
      <c r="E68" s="3">
        <v>41218</v>
      </c>
      <c r="F68" s="4">
        <v>7818.6</v>
      </c>
      <c r="G68" s="4">
        <v>10.105</v>
      </c>
      <c r="H68" s="5">
        <f t="shared" si="0"/>
        <v>-1.8860821443360987E-2</v>
      </c>
      <c r="I68" s="5">
        <f t="shared" si="0"/>
        <v>-2.4142926122646013E-2</v>
      </c>
    </row>
    <row r="69" spans="5:9" ht="16.5" thickBot="1" x14ac:dyDescent="0.3">
      <c r="E69" s="3">
        <v>41215</v>
      </c>
      <c r="F69" s="4">
        <v>7968.9</v>
      </c>
      <c r="G69" s="4">
        <v>10.355</v>
      </c>
      <c r="H69" s="5">
        <f t="shared" si="0"/>
        <v>1.0461046865489987E-2</v>
      </c>
      <c r="I69" s="5">
        <f t="shared" si="0"/>
        <v>8.7676570871895176E-3</v>
      </c>
    </row>
    <row r="70" spans="5:9" ht="16.5" thickBot="1" x14ac:dyDescent="0.3">
      <c r="E70" s="3">
        <v>41214</v>
      </c>
      <c r="F70" s="4">
        <v>7886.4</v>
      </c>
      <c r="G70" s="4">
        <v>10.265000000000001</v>
      </c>
      <c r="H70" s="5">
        <f t="shared" si="0"/>
        <v>5.54641777913778E-3</v>
      </c>
      <c r="I70" s="5">
        <f t="shared" si="0"/>
        <v>1.0334645669291431E-2</v>
      </c>
    </row>
    <row r="71" spans="5:9" ht="16.5" thickBot="1" x14ac:dyDescent="0.3">
      <c r="E71" s="3">
        <v>41213</v>
      </c>
      <c r="F71" s="4">
        <v>7842.9</v>
      </c>
      <c r="G71" s="4">
        <v>10.16</v>
      </c>
      <c r="H71" s="5">
        <f t="shared" si="0"/>
        <v>1.1488530616934334E-3</v>
      </c>
      <c r="I71" s="5">
        <f t="shared" si="0"/>
        <v>-3.9215686274508554E-3</v>
      </c>
    </row>
    <row r="72" spans="5:9" ht="16.5" thickBot="1" x14ac:dyDescent="0.3">
      <c r="E72" s="3">
        <v>41212</v>
      </c>
      <c r="F72" s="4">
        <v>7833.9</v>
      </c>
      <c r="G72" s="4">
        <v>10.199999999999999</v>
      </c>
      <c r="H72" s="5">
        <f t="shared" si="0"/>
        <v>1.362471857775005E-2</v>
      </c>
      <c r="I72" s="5">
        <f t="shared" si="0"/>
        <v>1.5430562468889963E-2</v>
      </c>
    </row>
    <row r="73" spans="5:9" ht="16.5" thickBot="1" x14ac:dyDescent="0.3">
      <c r="E73" s="3">
        <v>41211</v>
      </c>
      <c r="F73" s="4">
        <v>7728.6</v>
      </c>
      <c r="G73" s="4">
        <v>10.045</v>
      </c>
      <c r="H73" s="5">
        <f t="shared" si="0"/>
        <v>-6.044549616749828E-3</v>
      </c>
      <c r="I73" s="5">
        <f t="shared" si="0"/>
        <v>-1.3261296660117883E-2</v>
      </c>
    </row>
    <row r="74" spans="5:9" ht="16.5" thickBot="1" x14ac:dyDescent="0.3">
      <c r="E74" s="3">
        <v>41208</v>
      </c>
      <c r="F74" s="4">
        <v>7775.6</v>
      </c>
      <c r="G74" s="4">
        <v>10.18</v>
      </c>
      <c r="H74" s="5">
        <f t="shared" si="0"/>
        <v>-4.6277252159598881E-4</v>
      </c>
      <c r="I74" s="5">
        <f t="shared" si="0"/>
        <v>-1.4713094654242864E-3</v>
      </c>
    </row>
    <row r="75" spans="5:9" ht="16.5" thickBot="1" x14ac:dyDescent="0.3">
      <c r="E75" s="3">
        <v>41207</v>
      </c>
      <c r="F75" s="4">
        <v>7779.2</v>
      </c>
      <c r="G75" s="4">
        <v>10.195</v>
      </c>
      <c r="H75" s="5">
        <f t="shared" si="0"/>
        <v>-1.5786433934416033E-3</v>
      </c>
      <c r="I75" s="5">
        <f t="shared" si="0"/>
        <v>-1.0674429888403614E-2</v>
      </c>
    </row>
    <row r="76" spans="5:9" ht="16.5" thickBot="1" x14ac:dyDescent="0.3">
      <c r="E76" s="3">
        <v>41206</v>
      </c>
      <c r="F76" s="4">
        <v>7791.5</v>
      </c>
      <c r="G76" s="4">
        <v>10.305</v>
      </c>
      <c r="H76" s="5">
        <f t="shared" si="0"/>
        <v>5.6532906540005534E-3</v>
      </c>
      <c r="I76" s="5">
        <f t="shared" si="0"/>
        <v>1.4577259475219151E-3</v>
      </c>
    </row>
    <row r="77" spans="5:9" ht="16.5" thickBot="1" x14ac:dyDescent="0.3">
      <c r="E77" s="3">
        <v>41205</v>
      </c>
      <c r="F77" s="4">
        <v>7747.7</v>
      </c>
      <c r="G77" s="4">
        <v>10.29</v>
      </c>
      <c r="H77" s="5">
        <f t="shared" si="0"/>
        <v>-1.642736540097256E-2</v>
      </c>
      <c r="I77" s="5">
        <f t="shared" si="0"/>
        <v>-1.6722408026755953E-2</v>
      </c>
    </row>
    <row r="78" spans="5:9" ht="16.5" thickBot="1" x14ac:dyDescent="0.3">
      <c r="E78" s="3">
        <v>41204</v>
      </c>
      <c r="F78" s="4">
        <v>7877.1</v>
      </c>
      <c r="G78" s="4">
        <v>10.465</v>
      </c>
      <c r="H78" s="5">
        <f t="shared" si="0"/>
        <v>-4.5871559633026138E-3</v>
      </c>
      <c r="I78" s="5">
        <f t="shared" si="0"/>
        <v>-9.4652153336488576E-3</v>
      </c>
    </row>
    <row r="79" spans="5:9" ht="16.5" thickBot="1" x14ac:dyDescent="0.3">
      <c r="E79" s="3">
        <v>41201</v>
      </c>
      <c r="F79" s="4">
        <v>7913.4</v>
      </c>
      <c r="G79" s="4">
        <v>10.565</v>
      </c>
      <c r="H79" s="5">
        <f t="shared" si="0"/>
        <v>-2.3073219510388543E-2</v>
      </c>
      <c r="I79" s="5">
        <f t="shared" si="0"/>
        <v>-2.5369003690036918E-2</v>
      </c>
    </row>
    <row r="80" spans="5:9" ht="16.5" thickBot="1" x14ac:dyDescent="0.3">
      <c r="E80" s="3">
        <v>41200</v>
      </c>
      <c r="F80" s="4">
        <v>8100.3</v>
      </c>
      <c r="G80" s="4">
        <v>10.84</v>
      </c>
      <c r="H80" s="6"/>
      <c r="I80" s="6"/>
    </row>
  </sheetData>
  <mergeCells count="4">
    <mergeCell ref="F18:G18"/>
    <mergeCell ref="H18:I18"/>
    <mergeCell ref="M27:O27"/>
    <mergeCell ref="P27:R27"/>
  </mergeCells>
  <phoneticPr fontId="2" type="noConversion"/>
  <pageMargins left="0.75" right="0.75" top="1" bottom="1" header="0" footer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ibex_telefonica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Fernandez</dc:creator>
  <cp:lastModifiedBy>Pablo</cp:lastModifiedBy>
  <dcterms:created xsi:type="dcterms:W3CDTF">2013-01-08T17:53:11Z</dcterms:created>
  <dcterms:modified xsi:type="dcterms:W3CDTF">2015-09-20T11:56:23Z</dcterms:modified>
</cp:coreProperties>
</file>